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5" windowWidth="19320" windowHeight="10170"/>
  </bookViews>
  <sheets>
    <sheet name="Proracun" sheetId="1" r:id="rId1"/>
    <sheet name="Hidrogram" sheetId="4" r:id="rId2"/>
    <sheet name="Nivogram" sheetId="5" r:id="rId3"/>
    <sheet name="Sheet2" sheetId="2" r:id="rId4"/>
    <sheet name="Sheet3" sheetId="3" r:id="rId5"/>
  </sheets>
  <calcPr calcId="124519"/>
</workbook>
</file>

<file path=xl/calcChain.xml><?xml version="1.0" encoding="utf-8"?>
<calcChain xmlns="http://schemas.openxmlformats.org/spreadsheetml/2006/main">
  <c r="E4" i="1"/>
  <c r="H4"/>
  <c r="E3"/>
  <c r="I4" s="1"/>
  <c r="B4"/>
  <c r="B5" s="1"/>
  <c r="B3"/>
  <c r="E5" l="1"/>
  <c r="E6" s="1"/>
  <c r="E7" s="1"/>
  <c r="E8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B26" s="1"/>
  <c r="B27" s="1"/>
  <c r="B28" s="1"/>
  <c r="B29" s="1"/>
  <c r="B30" s="1"/>
  <c r="B31" s="1"/>
  <c r="B32" s="1"/>
  <c r="B33" s="1"/>
  <c r="B34" s="1"/>
  <c r="B35" s="1"/>
  <c r="B36" s="1"/>
  <c r="B37" s="1"/>
  <c r="B38" s="1"/>
  <c r="B39" s="1"/>
  <c r="B40" s="1"/>
  <c r="B41" s="1"/>
  <c r="B42" s="1"/>
  <c r="B43" s="1"/>
  <c r="B44" s="1"/>
  <c r="B45" s="1"/>
  <c r="B46" s="1"/>
  <c r="B47" s="1"/>
  <c r="B48" s="1"/>
  <c r="B49" s="1"/>
  <c r="B50" s="1"/>
  <c r="B51" s="1"/>
  <c r="D36"/>
  <c r="D34"/>
  <c r="D32"/>
  <c r="D30"/>
  <c r="D28"/>
  <c r="D50"/>
  <c r="D48"/>
  <c r="D46"/>
  <c r="D44"/>
  <c r="D42"/>
  <c r="D40"/>
  <c r="D38"/>
  <c r="D35"/>
  <c r="E35" s="1"/>
  <c r="D33"/>
  <c r="E33" s="1"/>
  <c r="D31"/>
  <c r="E31" s="1"/>
  <c r="D29"/>
  <c r="E29" s="1"/>
  <c r="E36"/>
  <c r="E34"/>
  <c r="E32"/>
  <c r="E30"/>
  <c r="E28"/>
  <c r="D51"/>
  <c r="E51" s="1"/>
  <c r="D49"/>
  <c r="E49" s="1"/>
  <c r="D47"/>
  <c r="E47" s="1"/>
  <c r="D45"/>
  <c r="E45" s="1"/>
  <c r="D43"/>
  <c r="E43" s="1"/>
  <c r="D41"/>
  <c r="E41" s="1"/>
  <c r="D39"/>
  <c r="E39" s="1"/>
  <c r="D37"/>
  <c r="E37" s="1"/>
  <c r="E50"/>
  <c r="E48"/>
  <c r="E46"/>
  <c r="E44"/>
  <c r="E42"/>
  <c r="E40"/>
  <c r="E38"/>
  <c r="C12"/>
  <c r="G4"/>
  <c r="D12" l="1"/>
  <c r="E12" s="1"/>
  <c r="C13"/>
  <c r="F12"/>
  <c r="G12"/>
  <c r="J12" s="1"/>
  <c r="M12" s="1"/>
  <c r="P12" s="1"/>
  <c r="D13" l="1"/>
  <c r="E13" s="1"/>
  <c r="C14"/>
  <c r="F13"/>
  <c r="H12"/>
  <c r="K12" s="1"/>
  <c r="N12" s="1"/>
  <c r="I12"/>
  <c r="F14" l="1"/>
  <c r="G13"/>
  <c r="C15"/>
  <c r="E14"/>
  <c r="D14"/>
  <c r="I13"/>
  <c r="J13" s="1"/>
  <c r="K13" s="1"/>
  <c r="L12"/>
  <c r="H13"/>
  <c r="C16" l="1"/>
  <c r="E15"/>
  <c r="D15"/>
  <c r="F15"/>
  <c r="G14"/>
  <c r="I14"/>
  <c r="J14" s="1"/>
  <c r="K14" s="1"/>
  <c r="H14"/>
  <c r="L13"/>
  <c r="O12"/>
  <c r="O13" s="1"/>
  <c r="I15" l="1"/>
  <c r="F16"/>
  <c r="G15"/>
  <c r="C17"/>
  <c r="D16"/>
  <c r="E16" s="1"/>
  <c r="J15"/>
  <c r="K15" s="1"/>
  <c r="P13"/>
  <c r="L14"/>
  <c r="M13"/>
  <c r="N13" s="1"/>
  <c r="O14" s="1"/>
  <c r="H15"/>
  <c r="I16" s="1"/>
  <c r="C18" l="1"/>
  <c r="E17"/>
  <c r="D17"/>
  <c r="F17"/>
  <c r="G16"/>
  <c r="J16"/>
  <c r="K16" s="1"/>
  <c r="P14"/>
  <c r="H16"/>
  <c r="I17" s="1"/>
  <c r="M14"/>
  <c r="N14" s="1"/>
  <c r="O15" s="1"/>
  <c r="L15"/>
  <c r="G17" l="1"/>
  <c r="H17" s="1"/>
  <c r="I18" s="1"/>
  <c r="F18"/>
  <c r="C19"/>
  <c r="D18"/>
  <c r="E18" s="1"/>
  <c r="P15"/>
  <c r="J17"/>
  <c r="K17" s="1"/>
  <c r="L16"/>
  <c r="M15"/>
  <c r="N15" s="1"/>
  <c r="O16" s="1"/>
  <c r="D19" l="1"/>
  <c r="E19" s="1"/>
  <c r="C20"/>
  <c r="F19"/>
  <c r="G18"/>
  <c r="H18" s="1"/>
  <c r="I19" s="1"/>
  <c r="P16"/>
  <c r="J18"/>
  <c r="K18" s="1"/>
  <c r="L17"/>
  <c r="M16"/>
  <c r="N16" s="1"/>
  <c r="O17" s="1"/>
  <c r="G19" l="1"/>
  <c r="F20"/>
  <c r="D20"/>
  <c r="E20" s="1"/>
  <c r="C21"/>
  <c r="J19"/>
  <c r="K19" s="1"/>
  <c r="M17"/>
  <c r="N17" s="1"/>
  <c r="O18" s="1"/>
  <c r="L18"/>
  <c r="P17"/>
  <c r="G20" l="1"/>
  <c r="F21"/>
  <c r="C22"/>
  <c r="E21"/>
  <c r="D21"/>
  <c r="L19"/>
  <c r="M18"/>
  <c r="N18" s="1"/>
  <c r="O19" s="1"/>
  <c r="P18"/>
  <c r="F22" l="1"/>
  <c r="G21"/>
  <c r="C23"/>
  <c r="D22"/>
  <c r="E22" s="1"/>
  <c r="H19"/>
  <c r="I20" s="1"/>
  <c r="P19"/>
  <c r="L20"/>
  <c r="M19"/>
  <c r="N19" s="1"/>
  <c r="O20" s="1"/>
  <c r="G22" l="1"/>
  <c r="F23"/>
  <c r="C24"/>
  <c r="E23"/>
  <c r="D23"/>
  <c r="P20"/>
  <c r="J20"/>
  <c r="K20" s="1"/>
  <c r="L21" s="1"/>
  <c r="M20"/>
  <c r="N20" s="1"/>
  <c r="O21" s="1"/>
  <c r="H20"/>
  <c r="I21" s="1"/>
  <c r="C25" l="1"/>
  <c r="E24"/>
  <c r="D24"/>
  <c r="G23"/>
  <c r="F24"/>
  <c r="J21"/>
  <c r="K21" s="1"/>
  <c r="L22" s="1"/>
  <c r="M21"/>
  <c r="N21" s="1"/>
  <c r="O22" s="1"/>
  <c r="H21"/>
  <c r="I22" s="1"/>
  <c r="P21"/>
  <c r="F25" l="1"/>
  <c r="G24"/>
  <c r="C26"/>
  <c r="E25"/>
  <c r="D25"/>
  <c r="J22"/>
  <c r="K22" s="1"/>
  <c r="L23" s="1"/>
  <c r="M22"/>
  <c r="N22" s="1"/>
  <c r="O23" s="1"/>
  <c r="P22"/>
  <c r="H22"/>
  <c r="I23" s="1"/>
  <c r="C27" l="1"/>
  <c r="E26"/>
  <c r="D26"/>
  <c r="F26"/>
  <c r="G25"/>
  <c r="J23"/>
  <c r="K23" s="1"/>
  <c r="L24" s="1"/>
  <c r="M23"/>
  <c r="N23" s="1"/>
  <c r="O24" s="1"/>
  <c r="P23"/>
  <c r="H23"/>
  <c r="I24" s="1"/>
  <c r="G26" l="1"/>
  <c r="F27"/>
  <c r="D27"/>
  <c r="E27" s="1"/>
  <c r="J24"/>
  <c r="K24" s="1"/>
  <c r="L25" s="1"/>
  <c r="M24"/>
  <c r="N24" s="1"/>
  <c r="O25" s="1"/>
  <c r="H24"/>
  <c r="I25" s="1"/>
  <c r="P24"/>
  <c r="G27" l="1"/>
  <c r="F28"/>
  <c r="J25"/>
  <c r="K25" s="1"/>
  <c r="L26" s="1"/>
  <c r="P25"/>
  <c r="M25"/>
  <c r="N25" s="1"/>
  <c r="O26" s="1"/>
  <c r="H25"/>
  <c r="I26" s="1"/>
  <c r="F29" l="1"/>
  <c r="G28"/>
  <c r="H28" s="1"/>
  <c r="J26"/>
  <c r="K26" s="1"/>
  <c r="P26"/>
  <c r="M26"/>
  <c r="N26" s="1"/>
  <c r="O27" s="1"/>
  <c r="L27"/>
  <c r="H27"/>
  <c r="H26"/>
  <c r="I27" s="1"/>
  <c r="J27" l="1"/>
  <c r="K27" s="1"/>
  <c r="I28"/>
  <c r="M27"/>
  <c r="N27" s="1"/>
  <c r="L28"/>
  <c r="P27"/>
  <c r="O28"/>
  <c r="F30"/>
  <c r="G29"/>
  <c r="H29" s="1"/>
  <c r="P28" l="1"/>
  <c r="M28"/>
  <c r="N28" s="1"/>
  <c r="O29" s="1"/>
  <c r="I29"/>
  <c r="J28"/>
  <c r="K28" s="1"/>
  <c r="L29" s="1"/>
  <c r="F31"/>
  <c r="G30"/>
  <c r="H30" s="1"/>
  <c r="M29" l="1"/>
  <c r="N29" s="1"/>
  <c r="O30" s="1"/>
  <c r="P29"/>
  <c r="F32"/>
  <c r="G31"/>
  <c r="H31" s="1"/>
  <c r="I30"/>
  <c r="J29"/>
  <c r="K29" s="1"/>
  <c r="L30" s="1"/>
  <c r="M30" l="1"/>
  <c r="N30" s="1"/>
  <c r="O31" s="1"/>
  <c r="P30"/>
  <c r="I31"/>
  <c r="J30"/>
  <c r="K30" s="1"/>
  <c r="L31" s="1"/>
  <c r="F33"/>
  <c r="G32"/>
  <c r="H32" s="1"/>
  <c r="M31" l="1"/>
  <c r="N31" s="1"/>
  <c r="O32" s="1"/>
  <c r="P31"/>
  <c r="F34"/>
  <c r="G33"/>
  <c r="H33" s="1"/>
  <c r="I32"/>
  <c r="J31"/>
  <c r="K31" s="1"/>
  <c r="L32" s="1"/>
  <c r="M32" l="1"/>
  <c r="N32" s="1"/>
  <c r="O33" s="1"/>
  <c r="P32"/>
  <c r="I33"/>
  <c r="J32"/>
  <c r="K32" s="1"/>
  <c r="L33" s="1"/>
  <c r="F35"/>
  <c r="G34"/>
  <c r="H34" s="1"/>
  <c r="M33" l="1"/>
  <c r="N33" s="1"/>
  <c r="O34" s="1"/>
  <c r="P33"/>
  <c r="F36"/>
  <c r="G35"/>
  <c r="H35" s="1"/>
  <c r="I34"/>
  <c r="J33"/>
  <c r="K33" s="1"/>
  <c r="L34" s="1"/>
  <c r="P34" l="1"/>
  <c r="M34"/>
  <c r="N34" s="1"/>
  <c r="O35" s="1"/>
  <c r="I35"/>
  <c r="J34"/>
  <c r="K34" s="1"/>
  <c r="L35" s="1"/>
  <c r="F37"/>
  <c r="G36"/>
  <c r="H36" s="1"/>
  <c r="M35" l="1"/>
  <c r="N35" s="1"/>
  <c r="O36" s="1"/>
  <c r="P35"/>
  <c r="F38"/>
  <c r="G37"/>
  <c r="H37" s="1"/>
  <c r="I36"/>
  <c r="J35"/>
  <c r="K35" s="1"/>
  <c r="L36" s="1"/>
  <c r="P36" l="1"/>
  <c r="M36"/>
  <c r="N36" s="1"/>
  <c r="O37" s="1"/>
  <c r="I37"/>
  <c r="J36"/>
  <c r="K36" s="1"/>
  <c r="L37" s="1"/>
  <c r="F39"/>
  <c r="G38"/>
  <c r="H38" s="1"/>
  <c r="M37" l="1"/>
  <c r="N37" s="1"/>
  <c r="O38" s="1"/>
  <c r="P37"/>
  <c r="F40"/>
  <c r="G39"/>
  <c r="H39" s="1"/>
  <c r="I38"/>
  <c r="J37"/>
  <c r="K37" s="1"/>
  <c r="L38" s="1"/>
  <c r="M38" l="1"/>
  <c r="N38" s="1"/>
  <c r="O39" s="1"/>
  <c r="P38"/>
  <c r="I39"/>
  <c r="J38"/>
  <c r="K38" s="1"/>
  <c r="L39" s="1"/>
  <c r="F41"/>
  <c r="G40"/>
  <c r="H40" s="1"/>
  <c r="M39" l="1"/>
  <c r="N39" s="1"/>
  <c r="O40" s="1"/>
  <c r="P39"/>
  <c r="F42"/>
  <c r="G41"/>
  <c r="H41" s="1"/>
  <c r="I40"/>
  <c r="J39"/>
  <c r="K39" s="1"/>
  <c r="L40" s="1"/>
  <c r="M40" l="1"/>
  <c r="N40" s="1"/>
  <c r="O41" s="1"/>
  <c r="P40"/>
  <c r="I41"/>
  <c r="J40"/>
  <c r="K40" s="1"/>
  <c r="L41" s="1"/>
  <c r="F43"/>
  <c r="G42"/>
  <c r="H42" s="1"/>
  <c r="M41" l="1"/>
  <c r="N41" s="1"/>
  <c r="O42" s="1"/>
  <c r="P41"/>
  <c r="F44"/>
  <c r="G43"/>
  <c r="H43" s="1"/>
  <c r="I42"/>
  <c r="J41"/>
  <c r="K41" s="1"/>
  <c r="L42" s="1"/>
  <c r="M42" l="1"/>
  <c r="N42" s="1"/>
  <c r="O43" s="1"/>
  <c r="P42"/>
  <c r="I43"/>
  <c r="J42"/>
  <c r="K42" s="1"/>
  <c r="L43" s="1"/>
  <c r="F45"/>
  <c r="G44"/>
  <c r="H44" s="1"/>
  <c r="P43" l="1"/>
  <c r="M43"/>
  <c r="N43" s="1"/>
  <c r="O44" s="1"/>
  <c r="F46"/>
  <c r="G45"/>
  <c r="H45" s="1"/>
  <c r="I44"/>
  <c r="J43"/>
  <c r="K43" s="1"/>
  <c r="L44" s="1"/>
  <c r="M44" l="1"/>
  <c r="N44" s="1"/>
  <c r="O45" s="1"/>
  <c r="P44"/>
  <c r="I45"/>
  <c r="J44"/>
  <c r="K44" s="1"/>
  <c r="L45" s="1"/>
  <c r="F47"/>
  <c r="G46"/>
  <c r="H46" s="1"/>
  <c r="P45" l="1"/>
  <c r="M45"/>
  <c r="N45" s="1"/>
  <c r="O46" s="1"/>
  <c r="F48"/>
  <c r="G47"/>
  <c r="H47" s="1"/>
  <c r="I46"/>
  <c r="J45"/>
  <c r="K45" s="1"/>
  <c r="L46" s="1"/>
  <c r="M46" l="1"/>
  <c r="N46" s="1"/>
  <c r="O47" s="1"/>
  <c r="P46"/>
  <c r="I47"/>
  <c r="J46"/>
  <c r="K46" s="1"/>
  <c r="L47" s="1"/>
  <c r="F49"/>
  <c r="G48"/>
  <c r="H48" s="1"/>
  <c r="M47" l="1"/>
  <c r="N47" s="1"/>
  <c r="O48" s="1"/>
  <c r="P47"/>
  <c r="F50"/>
  <c r="G49"/>
  <c r="H49" s="1"/>
  <c r="I48"/>
  <c r="J47"/>
  <c r="K47" s="1"/>
  <c r="L48" s="1"/>
  <c r="P48" l="1"/>
  <c r="M48"/>
  <c r="N48" s="1"/>
  <c r="O49" s="1"/>
  <c r="I49"/>
  <c r="J48"/>
  <c r="K48" s="1"/>
  <c r="L49" s="1"/>
  <c r="F51"/>
  <c r="G51" s="1"/>
  <c r="H51" s="1"/>
  <c r="G50"/>
  <c r="H50" s="1"/>
  <c r="M49" l="1"/>
  <c r="N49" s="1"/>
  <c r="O50" s="1"/>
  <c r="P49"/>
  <c r="I50"/>
  <c r="J49"/>
  <c r="K49" s="1"/>
  <c r="L50" s="1"/>
  <c r="M50" l="1"/>
  <c r="N50" s="1"/>
  <c r="O51" s="1"/>
  <c r="P51" s="1"/>
  <c r="P50"/>
  <c r="I51"/>
  <c r="J51" s="1"/>
  <c r="K51" s="1"/>
  <c r="J50"/>
  <c r="K50" s="1"/>
  <c r="L51" s="1"/>
  <c r="M51" s="1"/>
  <c r="N51" s="1"/>
</calcChain>
</file>

<file path=xl/sharedStrings.xml><?xml version="1.0" encoding="utf-8"?>
<sst xmlns="http://schemas.openxmlformats.org/spreadsheetml/2006/main" count="29" uniqueCount="28">
  <si>
    <t>α</t>
  </si>
  <si>
    <t>β</t>
  </si>
  <si>
    <t>B [m]</t>
  </si>
  <si>
    <t>L [m]</t>
  </si>
  <si>
    <t>Δx [m]</t>
  </si>
  <si>
    <t>n</t>
  </si>
  <si>
    <t>Δt [s]</t>
  </si>
  <si>
    <t>t [s]</t>
  </si>
  <si>
    <r>
      <t>Q</t>
    </r>
    <r>
      <rPr>
        <b/>
        <vertAlign val="subscript"/>
        <sz val="11"/>
        <color theme="1"/>
        <rFont val="Calibri"/>
        <family val="2"/>
        <scheme val="minor"/>
      </rPr>
      <t>0</t>
    </r>
    <r>
      <rPr>
        <b/>
        <sz val="11"/>
        <color theme="1"/>
        <rFont val="Calibri"/>
        <family val="2"/>
        <scheme val="minor"/>
      </rPr>
      <t xml:space="preserve"> [m</t>
    </r>
    <r>
      <rPr>
        <b/>
        <vertAlign val="super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>/s]</t>
    </r>
  </si>
  <si>
    <r>
      <t>h</t>
    </r>
    <r>
      <rPr>
        <b/>
        <vertAlign val="subscript"/>
        <sz val="11"/>
        <color theme="1"/>
        <rFont val="Calibri"/>
        <family val="2"/>
        <scheme val="minor"/>
      </rPr>
      <t>0</t>
    </r>
    <r>
      <rPr>
        <b/>
        <sz val="11"/>
        <color theme="1"/>
        <rFont val="Calibri"/>
        <family val="2"/>
        <scheme val="minor"/>
      </rPr>
      <t xml:space="preserve"> [m]</t>
    </r>
  </si>
  <si>
    <r>
      <t>C</t>
    </r>
    <r>
      <rPr>
        <b/>
        <vertAlign val="subscript"/>
        <sz val="11"/>
        <color theme="1"/>
        <rFont val="Calibri"/>
        <family val="2"/>
        <scheme val="minor"/>
      </rPr>
      <t>0</t>
    </r>
  </si>
  <si>
    <r>
      <t>h</t>
    </r>
    <r>
      <rPr>
        <b/>
        <vertAlign val="sub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 [m]</t>
    </r>
  </si>
  <si>
    <r>
      <t>Q</t>
    </r>
    <r>
      <rPr>
        <b/>
        <vertAlign val="sub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 [m</t>
    </r>
    <r>
      <rPr>
        <b/>
        <vertAlign val="super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>/s]</t>
    </r>
  </si>
  <si>
    <r>
      <t>C</t>
    </r>
    <r>
      <rPr>
        <b/>
        <vertAlign val="subscript"/>
        <sz val="11"/>
        <color theme="1"/>
        <rFont val="Calibri"/>
        <family val="2"/>
        <scheme val="minor"/>
      </rPr>
      <t>1</t>
    </r>
  </si>
  <si>
    <r>
      <t>h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[m]</t>
    </r>
  </si>
  <si>
    <r>
      <t>Q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[m</t>
    </r>
    <r>
      <rPr>
        <b/>
        <vertAlign val="super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>/s]</t>
    </r>
  </si>
  <si>
    <r>
      <t>C</t>
    </r>
    <r>
      <rPr>
        <b/>
        <vertAlign val="subscript"/>
        <sz val="11"/>
        <color theme="1"/>
        <rFont val="Calibri"/>
        <family val="2"/>
        <scheme val="minor"/>
      </rPr>
      <t>2</t>
    </r>
  </si>
  <si>
    <r>
      <t>h</t>
    </r>
    <r>
      <rPr>
        <b/>
        <vertAlign val="sub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 xml:space="preserve"> [m]</t>
    </r>
  </si>
  <si>
    <r>
      <t>Q</t>
    </r>
    <r>
      <rPr>
        <b/>
        <vertAlign val="sub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 xml:space="preserve"> [m</t>
    </r>
    <r>
      <rPr>
        <b/>
        <vertAlign val="super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>/s]</t>
    </r>
  </si>
  <si>
    <r>
      <t>C</t>
    </r>
    <r>
      <rPr>
        <b/>
        <vertAlign val="subscript"/>
        <sz val="11"/>
        <color theme="1"/>
        <rFont val="Calibri"/>
        <family val="2"/>
        <scheme val="minor"/>
      </rPr>
      <t>3</t>
    </r>
  </si>
  <si>
    <r>
      <t>h</t>
    </r>
    <r>
      <rPr>
        <b/>
        <vertAlign val="subscript"/>
        <sz val="11"/>
        <color theme="1"/>
        <rFont val="Calibri"/>
        <family val="2"/>
        <scheme val="minor"/>
      </rPr>
      <t>4</t>
    </r>
    <r>
      <rPr>
        <b/>
        <sz val="11"/>
        <color theme="1"/>
        <rFont val="Calibri"/>
        <family val="2"/>
        <scheme val="minor"/>
      </rPr>
      <t xml:space="preserve"> [m]</t>
    </r>
  </si>
  <si>
    <r>
      <t>Q</t>
    </r>
    <r>
      <rPr>
        <b/>
        <vertAlign val="subscript"/>
        <sz val="11"/>
        <color theme="1"/>
        <rFont val="Calibri"/>
        <family val="2"/>
        <scheme val="minor"/>
      </rPr>
      <t>4</t>
    </r>
    <r>
      <rPr>
        <b/>
        <sz val="11"/>
        <color theme="1"/>
        <rFont val="Calibri"/>
        <family val="2"/>
        <scheme val="minor"/>
      </rPr>
      <t xml:space="preserve"> [m</t>
    </r>
    <r>
      <rPr>
        <b/>
        <vertAlign val="super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>/s]</t>
    </r>
  </si>
  <si>
    <r>
      <t>I</t>
    </r>
    <r>
      <rPr>
        <b/>
        <vertAlign val="subscript"/>
        <sz val="11"/>
        <color theme="1"/>
        <rFont val="Calibri"/>
        <family val="2"/>
        <scheme val="minor"/>
      </rPr>
      <t>d</t>
    </r>
  </si>
  <si>
    <r>
      <t>n [m</t>
    </r>
    <r>
      <rPr>
        <b/>
        <vertAlign val="superscript"/>
        <sz val="11"/>
        <color theme="1"/>
        <rFont val="Calibri"/>
        <family val="2"/>
        <scheme val="minor"/>
      </rPr>
      <t>-1/3</t>
    </r>
    <r>
      <rPr>
        <b/>
        <sz val="11"/>
        <color theme="1"/>
        <rFont val="Calibri"/>
        <family val="2"/>
        <scheme val="minor"/>
      </rPr>
      <t>s]</t>
    </r>
  </si>
  <si>
    <r>
      <t>Q</t>
    </r>
    <r>
      <rPr>
        <b/>
        <vertAlign val="subscript"/>
        <sz val="11"/>
        <color theme="1"/>
        <rFont val="Calibri"/>
        <family val="2"/>
        <scheme val="minor"/>
      </rPr>
      <t>max</t>
    </r>
    <r>
      <rPr>
        <b/>
        <sz val="11"/>
        <color theme="1"/>
        <rFont val="Calibri"/>
        <family val="2"/>
        <scheme val="minor"/>
      </rPr>
      <t xml:space="preserve"> [m</t>
    </r>
    <r>
      <rPr>
        <b/>
        <vertAlign val="super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>/s]</t>
    </r>
  </si>
  <si>
    <r>
      <t>h</t>
    </r>
    <r>
      <rPr>
        <b/>
        <vertAlign val="subscript"/>
        <sz val="11"/>
        <color theme="1"/>
        <rFont val="Calibri"/>
        <family val="2"/>
        <scheme val="minor"/>
      </rPr>
      <t>max</t>
    </r>
    <r>
      <rPr>
        <b/>
        <sz val="11"/>
        <color theme="1"/>
        <rFont val="Calibri"/>
        <family val="2"/>
        <scheme val="minor"/>
      </rPr>
      <t xml:space="preserve"> [m]</t>
    </r>
  </si>
  <si>
    <r>
      <t>v</t>
    </r>
    <r>
      <rPr>
        <b/>
        <vertAlign val="subscript"/>
        <sz val="11"/>
        <color theme="1"/>
        <rFont val="Calibri"/>
        <family val="2"/>
        <scheme val="minor"/>
      </rPr>
      <t>max</t>
    </r>
    <r>
      <rPr>
        <b/>
        <sz val="11"/>
        <color theme="1"/>
        <rFont val="Calibri"/>
        <family val="2"/>
        <scheme val="minor"/>
      </rPr>
      <t xml:space="preserve"> [m/s]</t>
    </r>
  </si>
  <si>
    <r>
      <t>C</t>
    </r>
    <r>
      <rPr>
        <b/>
        <vertAlign val="subscript"/>
        <sz val="11"/>
        <color theme="1"/>
        <rFont val="Calibri"/>
        <family val="2"/>
        <scheme val="minor"/>
      </rPr>
      <t>max</t>
    </r>
    <r>
      <rPr>
        <b/>
        <sz val="11"/>
        <color theme="1"/>
        <rFont val="Calibri"/>
        <family val="2"/>
        <scheme val="minor"/>
      </rPr>
      <t xml:space="preserve"> [m/s]</t>
    </r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</si>
</sst>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0" borderId="1" xfId="0" applyNumberFormat="1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2" fontId="0" fillId="0" borderId="3" xfId="0" applyNumberFormat="1" applyBorder="1" applyAlignment="1">
      <alignment horizontal="center"/>
    </xf>
    <xf numFmtId="2" fontId="0" fillId="0" borderId="4" xfId="0" applyNumberFormat="1" applyFill="1" applyBorder="1" applyAlignment="1">
      <alignment horizontal="center"/>
    </xf>
    <xf numFmtId="0" fontId="0" fillId="0" borderId="5" xfId="0" applyBorder="1" applyAlignment="1">
      <alignment horizontal="center"/>
    </xf>
    <xf numFmtId="2" fontId="0" fillId="0" borderId="6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2" fontId="0" fillId="0" borderId="8" xfId="0" applyNumberFormat="1" applyBorder="1"/>
    <xf numFmtId="2" fontId="0" fillId="0" borderId="8" xfId="0" applyNumberFormat="1" applyBorder="1" applyAlignment="1">
      <alignment horizontal="center"/>
    </xf>
    <xf numFmtId="2" fontId="0" fillId="0" borderId="9" xfId="0" applyNumberFormat="1" applyBorder="1" applyAlignment="1">
      <alignment horizontal="center"/>
    </xf>
    <xf numFmtId="0" fontId="0" fillId="0" borderId="12" xfId="0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2" fontId="0" fillId="0" borderId="3" xfId="0" applyNumberFormat="1" applyBorder="1"/>
    <xf numFmtId="2" fontId="0" fillId="0" borderId="4" xfId="0" applyNumberFormat="1" applyBorder="1" applyAlignment="1">
      <alignment horizontal="center"/>
    </xf>
    <xf numFmtId="2" fontId="0" fillId="0" borderId="14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2.xml"/><Relationship Id="rId7" Type="http://schemas.openxmlformats.org/officeDocument/2006/relationships/styles" Target="style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3.xml"/><Relationship Id="rId4" Type="http://schemas.openxmlformats.org/officeDocument/2006/relationships/worksheet" Target="worksheets/sheet2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 sz="1400"/>
              <a:t>Hidrogram ulaznog talasa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15278928595464042"/>
          <c:y val="0.2139492117625427"/>
          <c:w val="0.80253556766942591"/>
          <c:h val="0.49321965327582495"/>
        </c:manualLayout>
      </c:layout>
      <c:scatterChart>
        <c:scatterStyle val="lineMarker"/>
        <c:ser>
          <c:idx val="0"/>
          <c:order val="0"/>
          <c:marker>
            <c:symbol val="none"/>
          </c:marker>
          <c:xVal>
            <c:numRef>
              <c:f>Proracun!$G$3:$I$3</c:f>
              <c:numCache>
                <c:formatCode>General</c:formatCode>
                <c:ptCount val="3"/>
                <c:pt idx="0">
                  <c:v>0</c:v>
                </c:pt>
                <c:pt idx="1">
                  <c:v>4</c:v>
                </c:pt>
                <c:pt idx="2">
                  <c:v>10</c:v>
                </c:pt>
              </c:numCache>
            </c:numRef>
          </c:xVal>
          <c:yVal>
            <c:numRef>
              <c:f>Proracun!$G$4:$I$4</c:f>
              <c:numCache>
                <c:formatCode>General</c:formatCode>
                <c:ptCount val="3"/>
                <c:pt idx="0">
                  <c:v>136</c:v>
                </c:pt>
                <c:pt idx="1">
                  <c:v>456</c:v>
                </c:pt>
                <c:pt idx="2">
                  <c:v>136</c:v>
                </c:pt>
              </c:numCache>
            </c:numRef>
          </c:yVal>
        </c:ser>
        <c:axId val="78794752"/>
        <c:axId val="78797056"/>
      </c:scatterChart>
      <c:valAx>
        <c:axId val="78794752"/>
        <c:scaling>
          <c:orientation val="minMax"/>
          <c:max val="1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 [min]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78797056"/>
        <c:crossesAt val="136"/>
        <c:crossBetween val="midCat"/>
        <c:majorUnit val="1"/>
        <c:minorUnit val="1"/>
      </c:valAx>
      <c:valAx>
        <c:axId val="78797056"/>
        <c:scaling>
          <c:orientation val="minMax"/>
          <c:max val="456"/>
          <c:min val="136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 [m</a:t>
                </a:r>
                <a:r>
                  <a:rPr lang="en-US" baseline="30000"/>
                  <a:t>3</a:t>
                </a:r>
                <a:r>
                  <a:rPr lang="en-US"/>
                  <a:t>/s]</a:t>
                </a:r>
              </a:p>
            </c:rich>
          </c:tx>
          <c:layout>
            <c:manualLayout>
              <c:xMode val="edge"/>
              <c:yMode val="edge"/>
              <c:x val="1.7094017094017103E-2"/>
              <c:y val="0.28896668171255729"/>
            </c:manualLayout>
          </c:layout>
        </c:title>
        <c:numFmt formatCode="General" sourceLinked="1"/>
        <c:majorTickMark val="none"/>
        <c:tickLblPos val="nextTo"/>
        <c:crossAx val="78794752"/>
        <c:crosses val="autoZero"/>
        <c:crossBetween val="midCat"/>
        <c:majorUnit val="80"/>
      </c:valAx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Hidrogram</a:t>
            </a:r>
          </a:p>
        </c:rich>
      </c:tx>
      <c:layout/>
    </c:title>
    <c:plotArea>
      <c:layout/>
      <c:scatterChart>
        <c:scatterStyle val="lineMarker"/>
        <c:ser>
          <c:idx val="1"/>
          <c:order val="0"/>
          <c:tx>
            <c:v>Presek 1</c:v>
          </c:tx>
          <c:spPr>
            <a:ln w="2540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Proracun!$B$12:$B$51</c:f>
              <c:numCache>
                <c:formatCode>General</c:formatCode>
                <c:ptCount val="40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  <c:pt idx="9">
                  <c:v>180</c:v>
                </c:pt>
                <c:pt idx="10">
                  <c:v>200</c:v>
                </c:pt>
                <c:pt idx="11">
                  <c:v>220</c:v>
                </c:pt>
                <c:pt idx="12">
                  <c:v>240</c:v>
                </c:pt>
                <c:pt idx="13">
                  <c:v>260</c:v>
                </c:pt>
                <c:pt idx="14">
                  <c:v>280</c:v>
                </c:pt>
                <c:pt idx="15">
                  <c:v>300</c:v>
                </c:pt>
                <c:pt idx="16">
                  <c:v>320</c:v>
                </c:pt>
                <c:pt idx="17">
                  <c:v>340</c:v>
                </c:pt>
                <c:pt idx="18">
                  <c:v>360</c:v>
                </c:pt>
                <c:pt idx="19">
                  <c:v>380</c:v>
                </c:pt>
                <c:pt idx="20">
                  <c:v>400</c:v>
                </c:pt>
                <c:pt idx="21">
                  <c:v>420</c:v>
                </c:pt>
                <c:pt idx="22">
                  <c:v>440</c:v>
                </c:pt>
                <c:pt idx="23">
                  <c:v>460</c:v>
                </c:pt>
                <c:pt idx="24">
                  <c:v>480</c:v>
                </c:pt>
                <c:pt idx="25">
                  <c:v>500</c:v>
                </c:pt>
                <c:pt idx="26">
                  <c:v>520</c:v>
                </c:pt>
                <c:pt idx="27">
                  <c:v>540</c:v>
                </c:pt>
                <c:pt idx="28">
                  <c:v>560</c:v>
                </c:pt>
                <c:pt idx="29">
                  <c:v>580</c:v>
                </c:pt>
                <c:pt idx="30">
                  <c:v>600</c:v>
                </c:pt>
                <c:pt idx="31">
                  <c:v>620</c:v>
                </c:pt>
                <c:pt idx="32">
                  <c:v>640</c:v>
                </c:pt>
                <c:pt idx="33">
                  <c:v>660</c:v>
                </c:pt>
                <c:pt idx="34">
                  <c:v>680</c:v>
                </c:pt>
                <c:pt idx="35">
                  <c:v>700</c:v>
                </c:pt>
                <c:pt idx="36">
                  <c:v>720</c:v>
                </c:pt>
                <c:pt idx="37">
                  <c:v>740</c:v>
                </c:pt>
                <c:pt idx="38">
                  <c:v>760</c:v>
                </c:pt>
                <c:pt idx="39">
                  <c:v>780</c:v>
                </c:pt>
              </c:numCache>
            </c:numRef>
          </c:xVal>
          <c:yVal>
            <c:numRef>
              <c:f>Proracun!$G$12:$G$51</c:f>
              <c:numCache>
                <c:formatCode>0.00</c:formatCode>
                <c:ptCount val="40"/>
                <c:pt idx="0">
                  <c:v>136</c:v>
                </c:pt>
                <c:pt idx="1">
                  <c:v>136.00000000000003</c:v>
                </c:pt>
                <c:pt idx="2">
                  <c:v>167.09935669487589</c:v>
                </c:pt>
                <c:pt idx="3">
                  <c:v>215.82905548010055</c:v>
                </c:pt>
                <c:pt idx="4">
                  <c:v>272.22094052236707</c:v>
                </c:pt>
                <c:pt idx="5">
                  <c:v>330.54143113355843</c:v>
                </c:pt>
                <c:pt idx="6">
                  <c:v>388.52419808419808</c:v>
                </c:pt>
                <c:pt idx="7">
                  <c:v>445.69270815349665</c:v>
                </c:pt>
                <c:pt idx="8">
                  <c:v>424.84327797474771</c:v>
                </c:pt>
                <c:pt idx="9">
                  <c:v>392.93226077398265</c:v>
                </c:pt>
                <c:pt idx="10">
                  <c:v>359.3850982530912</c:v>
                </c:pt>
                <c:pt idx="11">
                  <c:v>325.70976259982564</c:v>
                </c:pt>
                <c:pt idx="12">
                  <c:v>292.21813571821951</c:v>
                </c:pt>
                <c:pt idx="13">
                  <c:v>259.02982926938029</c:v>
                </c:pt>
                <c:pt idx="14">
                  <c:v>226.25025825084032</c:v>
                </c:pt>
                <c:pt idx="15">
                  <c:v>194.019493576147</c:v>
                </c:pt>
                <c:pt idx="16">
                  <c:v>162.55139713896321</c:v>
                </c:pt>
                <c:pt idx="17">
                  <c:v>148.38405813216994</c:v>
                </c:pt>
                <c:pt idx="18">
                  <c:v>141.8324317201249</c:v>
                </c:pt>
                <c:pt idx="19">
                  <c:v>138.75999447884416</c:v>
                </c:pt>
                <c:pt idx="20">
                  <c:v>137.30908592279846</c:v>
                </c:pt>
                <c:pt idx="21">
                  <c:v>136.62159555046043</c:v>
                </c:pt>
                <c:pt idx="22">
                  <c:v>136.29530892495839</c:v>
                </c:pt>
                <c:pt idx="23">
                  <c:v>136.14033120686162</c:v>
                </c:pt>
                <c:pt idx="24">
                  <c:v>136.0666935457553</c:v>
                </c:pt>
                <c:pt idx="25">
                  <c:v>136.03169844907328</c:v>
                </c:pt>
                <c:pt idx="26">
                  <c:v>136.01506620746608</c:v>
                </c:pt>
                <c:pt idx="27">
                  <c:v>136.00716102922075</c:v>
                </c:pt>
                <c:pt idx="28">
                  <c:v>136.00340368685264</c:v>
                </c:pt>
                <c:pt idx="29">
                  <c:v>136.00161780065685</c:v>
                </c:pt>
                <c:pt idx="30">
                  <c:v>136.00076895516099</c:v>
                </c:pt>
                <c:pt idx="31">
                  <c:v>136.00036549152358</c:v>
                </c:pt>
                <c:pt idx="32">
                  <c:v>136.00017372156685</c:v>
                </c:pt>
                <c:pt idx="33">
                  <c:v>136.00008257151072</c:v>
                </c:pt>
                <c:pt idx="34">
                  <c:v>136.00003924702605</c:v>
                </c:pt>
                <c:pt idx="35">
                  <c:v>136.00001865448624</c:v>
                </c:pt>
                <c:pt idx="36">
                  <c:v>136.00000886665555</c:v>
                </c:pt>
                <c:pt idx="37">
                  <c:v>136.00000421440618</c:v>
                </c:pt>
                <c:pt idx="38">
                  <c:v>136.00000200314756</c:v>
                </c:pt>
                <c:pt idx="39">
                  <c:v>136.00000095211519</c:v>
                </c:pt>
              </c:numCache>
            </c:numRef>
          </c:yVal>
        </c:ser>
        <c:ser>
          <c:idx val="2"/>
          <c:order val="1"/>
          <c:tx>
            <c:v>Presek 2</c:v>
          </c:tx>
          <c:spPr>
            <a:ln w="25400">
              <a:solidFill>
                <a:sysClr val="windowText" lastClr="000000"/>
              </a:solidFill>
              <a:prstDash val="dash"/>
            </a:ln>
          </c:spPr>
          <c:marker>
            <c:symbol val="none"/>
          </c:marker>
          <c:xVal>
            <c:numRef>
              <c:f>Proracun!$B$12:$B$51</c:f>
              <c:numCache>
                <c:formatCode>General</c:formatCode>
                <c:ptCount val="40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  <c:pt idx="9">
                  <c:v>180</c:v>
                </c:pt>
                <c:pt idx="10">
                  <c:v>200</c:v>
                </c:pt>
                <c:pt idx="11">
                  <c:v>220</c:v>
                </c:pt>
                <c:pt idx="12">
                  <c:v>240</c:v>
                </c:pt>
                <c:pt idx="13">
                  <c:v>260</c:v>
                </c:pt>
                <c:pt idx="14">
                  <c:v>280</c:v>
                </c:pt>
                <c:pt idx="15">
                  <c:v>300</c:v>
                </c:pt>
                <c:pt idx="16">
                  <c:v>320</c:v>
                </c:pt>
                <c:pt idx="17">
                  <c:v>340</c:v>
                </c:pt>
                <c:pt idx="18">
                  <c:v>360</c:v>
                </c:pt>
                <c:pt idx="19">
                  <c:v>380</c:v>
                </c:pt>
                <c:pt idx="20">
                  <c:v>400</c:v>
                </c:pt>
                <c:pt idx="21">
                  <c:v>420</c:v>
                </c:pt>
                <c:pt idx="22">
                  <c:v>440</c:v>
                </c:pt>
                <c:pt idx="23">
                  <c:v>460</c:v>
                </c:pt>
                <c:pt idx="24">
                  <c:v>480</c:v>
                </c:pt>
                <c:pt idx="25">
                  <c:v>500</c:v>
                </c:pt>
                <c:pt idx="26">
                  <c:v>520</c:v>
                </c:pt>
                <c:pt idx="27">
                  <c:v>540</c:v>
                </c:pt>
                <c:pt idx="28">
                  <c:v>560</c:v>
                </c:pt>
                <c:pt idx="29">
                  <c:v>580</c:v>
                </c:pt>
                <c:pt idx="30">
                  <c:v>600</c:v>
                </c:pt>
                <c:pt idx="31">
                  <c:v>620</c:v>
                </c:pt>
                <c:pt idx="32">
                  <c:v>640</c:v>
                </c:pt>
                <c:pt idx="33">
                  <c:v>660</c:v>
                </c:pt>
                <c:pt idx="34">
                  <c:v>680</c:v>
                </c:pt>
                <c:pt idx="35">
                  <c:v>700</c:v>
                </c:pt>
                <c:pt idx="36">
                  <c:v>720</c:v>
                </c:pt>
                <c:pt idx="37">
                  <c:v>740</c:v>
                </c:pt>
                <c:pt idx="38">
                  <c:v>760</c:v>
                </c:pt>
                <c:pt idx="39">
                  <c:v>780</c:v>
                </c:pt>
              </c:numCache>
            </c:numRef>
          </c:xVal>
          <c:yVal>
            <c:numRef>
              <c:f>Proracun!$J$12:$J$51</c:f>
              <c:numCache>
                <c:formatCode>0.00</c:formatCode>
                <c:ptCount val="40"/>
                <c:pt idx="0">
                  <c:v>136</c:v>
                </c:pt>
                <c:pt idx="1">
                  <c:v>136.00000000000003</c:v>
                </c:pt>
                <c:pt idx="2">
                  <c:v>136.00000000000003</c:v>
                </c:pt>
                <c:pt idx="3">
                  <c:v>153.40519884638977</c:v>
                </c:pt>
                <c:pt idx="4">
                  <c:v>191.81725814306549</c:v>
                </c:pt>
                <c:pt idx="5">
                  <c:v>246.31156260563469</c:v>
                </c:pt>
                <c:pt idx="6">
                  <c:v>308.42912609243524</c:v>
                </c:pt>
                <c:pt idx="7">
                  <c:v>371.79039590306724</c:v>
                </c:pt>
                <c:pt idx="8">
                  <c:v>433.77743443415352</c:v>
                </c:pt>
                <c:pt idx="9">
                  <c:v>426.37892132719799</c:v>
                </c:pt>
                <c:pt idx="10">
                  <c:v>399.46532982373992</c:v>
                </c:pt>
                <c:pt idx="11">
                  <c:v>368.29679542854143</c:v>
                </c:pt>
                <c:pt idx="12">
                  <c:v>336.40898009664704</c:v>
                </c:pt>
                <c:pt idx="13">
                  <c:v>304.66868328718942</c:v>
                </c:pt>
                <c:pt idx="14">
                  <c:v>273.359596925174</c:v>
                </c:pt>
                <c:pt idx="15">
                  <c:v>242.65106100174</c:v>
                </c:pt>
                <c:pt idx="16">
                  <c:v>212.71757644200156</c:v>
                </c:pt>
                <c:pt idx="17">
                  <c:v>183.78616556584316</c:v>
                </c:pt>
                <c:pt idx="18">
                  <c:v>164.17633955493091</c:v>
                </c:pt>
                <c:pt idx="19">
                  <c:v>152.09145003178668</c:v>
                </c:pt>
                <c:pt idx="20">
                  <c:v>144.97917982325291</c:v>
                </c:pt>
                <c:pt idx="21">
                  <c:v>140.91851759031937</c:v>
                </c:pt>
                <c:pt idx="22">
                  <c:v>138.65321169994161</c:v>
                </c:pt>
                <c:pt idx="23">
                  <c:v>137.41295173929745</c:v>
                </c:pt>
                <c:pt idx="24">
                  <c:v>136.7443538108561</c:v>
                </c:pt>
                <c:pt idx="25">
                  <c:v>136.38855429543426</c:v>
                </c:pt>
                <c:pt idx="26">
                  <c:v>136.2012513577811</c:v>
                </c:pt>
                <c:pt idx="27">
                  <c:v>136.1035447576744</c:v>
                </c:pt>
                <c:pt idx="28">
                  <c:v>136.05296866616018</c:v>
                </c:pt>
                <c:pt idx="29">
                  <c:v>136.02696123428902</c:v>
                </c:pt>
                <c:pt idx="30">
                  <c:v>136.01366347817745</c:v>
                </c:pt>
                <c:pt idx="31">
                  <c:v>136.00689776896522</c:v>
                </c:pt>
                <c:pt idx="32">
                  <c:v>136.00347032611691</c:v>
                </c:pt>
                <c:pt idx="33">
                  <c:v>136.00174062436071</c:v>
                </c:pt>
                <c:pt idx="34">
                  <c:v>136.00087065866435</c:v>
                </c:pt>
                <c:pt idx="35">
                  <c:v>136.00043442462348</c:v>
                </c:pt>
                <c:pt idx="36">
                  <c:v>136.00021627393252</c:v>
                </c:pt>
                <c:pt idx="37">
                  <c:v>136.00010744929881</c:v>
                </c:pt>
                <c:pt idx="38">
                  <c:v>136.00005328293318</c:v>
                </c:pt>
                <c:pt idx="39">
                  <c:v>136.00002637691884</c:v>
                </c:pt>
              </c:numCache>
            </c:numRef>
          </c:yVal>
        </c:ser>
        <c:ser>
          <c:idx val="0"/>
          <c:order val="2"/>
          <c:tx>
            <c:v>Presek 3</c:v>
          </c:tx>
          <c:spPr>
            <a:ln w="25400">
              <a:solidFill>
                <a:sysClr val="windowText" lastClr="000000"/>
              </a:solidFill>
              <a:prstDash val="lgDash"/>
            </a:ln>
          </c:spPr>
          <c:marker>
            <c:symbol val="none"/>
          </c:marker>
          <c:xVal>
            <c:numRef>
              <c:f>Proracun!$B$12:$B$51</c:f>
              <c:numCache>
                <c:formatCode>General</c:formatCode>
                <c:ptCount val="40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  <c:pt idx="9">
                  <c:v>180</c:v>
                </c:pt>
                <c:pt idx="10">
                  <c:v>200</c:v>
                </c:pt>
                <c:pt idx="11">
                  <c:v>220</c:v>
                </c:pt>
                <c:pt idx="12">
                  <c:v>240</c:v>
                </c:pt>
                <c:pt idx="13">
                  <c:v>260</c:v>
                </c:pt>
                <c:pt idx="14">
                  <c:v>280</c:v>
                </c:pt>
                <c:pt idx="15">
                  <c:v>300</c:v>
                </c:pt>
                <c:pt idx="16">
                  <c:v>320</c:v>
                </c:pt>
                <c:pt idx="17">
                  <c:v>340</c:v>
                </c:pt>
                <c:pt idx="18">
                  <c:v>360</c:v>
                </c:pt>
                <c:pt idx="19">
                  <c:v>380</c:v>
                </c:pt>
                <c:pt idx="20">
                  <c:v>400</c:v>
                </c:pt>
                <c:pt idx="21">
                  <c:v>420</c:v>
                </c:pt>
                <c:pt idx="22">
                  <c:v>440</c:v>
                </c:pt>
                <c:pt idx="23">
                  <c:v>460</c:v>
                </c:pt>
                <c:pt idx="24">
                  <c:v>480</c:v>
                </c:pt>
                <c:pt idx="25">
                  <c:v>500</c:v>
                </c:pt>
                <c:pt idx="26">
                  <c:v>520</c:v>
                </c:pt>
                <c:pt idx="27">
                  <c:v>540</c:v>
                </c:pt>
                <c:pt idx="28">
                  <c:v>560</c:v>
                </c:pt>
                <c:pt idx="29">
                  <c:v>580</c:v>
                </c:pt>
                <c:pt idx="30">
                  <c:v>600</c:v>
                </c:pt>
                <c:pt idx="31">
                  <c:v>620</c:v>
                </c:pt>
                <c:pt idx="32">
                  <c:v>640</c:v>
                </c:pt>
                <c:pt idx="33">
                  <c:v>660</c:v>
                </c:pt>
                <c:pt idx="34">
                  <c:v>680</c:v>
                </c:pt>
                <c:pt idx="35">
                  <c:v>700</c:v>
                </c:pt>
                <c:pt idx="36">
                  <c:v>720</c:v>
                </c:pt>
                <c:pt idx="37">
                  <c:v>740</c:v>
                </c:pt>
                <c:pt idx="38">
                  <c:v>760</c:v>
                </c:pt>
                <c:pt idx="39">
                  <c:v>780</c:v>
                </c:pt>
              </c:numCache>
            </c:numRef>
          </c:xVal>
          <c:yVal>
            <c:numRef>
              <c:f>Proracun!$M$12:$M$51</c:f>
              <c:numCache>
                <c:formatCode>0.00</c:formatCode>
                <c:ptCount val="40"/>
                <c:pt idx="0">
                  <c:v>136</c:v>
                </c:pt>
                <c:pt idx="1">
                  <c:v>136.00000000000003</c:v>
                </c:pt>
                <c:pt idx="2">
                  <c:v>136.00000000000003</c:v>
                </c:pt>
                <c:pt idx="3">
                  <c:v>136.00000000000003</c:v>
                </c:pt>
                <c:pt idx="4">
                  <c:v>145.47937091997733</c:v>
                </c:pt>
                <c:pt idx="5">
                  <c:v>172.76603514461132</c:v>
                </c:pt>
                <c:pt idx="6">
                  <c:v>220.54947900881101</c:v>
                </c:pt>
                <c:pt idx="7">
                  <c:v>283.37034331203125</c:v>
                </c:pt>
                <c:pt idx="8">
                  <c:v>351.93174750694078</c:v>
                </c:pt>
                <c:pt idx="9">
                  <c:v>419.75674920198611</c:v>
                </c:pt>
                <c:pt idx="10">
                  <c:v>425.24170942242807</c:v>
                </c:pt>
                <c:pt idx="11">
                  <c:v>404.38012421465493</c:v>
                </c:pt>
                <c:pt idx="12">
                  <c:v>376.06321724559172</c:v>
                </c:pt>
                <c:pt idx="13">
                  <c:v>346.00904617694238</c:v>
                </c:pt>
                <c:pt idx="14">
                  <c:v>315.84898729288642</c:v>
                </c:pt>
                <c:pt idx="15">
                  <c:v>286.11221879852161</c:v>
                </c:pt>
                <c:pt idx="16">
                  <c:v>257.04484990971042</c:v>
                </c:pt>
                <c:pt idx="17">
                  <c:v>228.83723896848474</c:v>
                </c:pt>
                <c:pt idx="18">
                  <c:v>201.69640877230563</c:v>
                </c:pt>
                <c:pt idx="19">
                  <c:v>180.09063456685445</c:v>
                </c:pt>
                <c:pt idx="20">
                  <c:v>164.49338322853595</c:v>
                </c:pt>
                <c:pt idx="21">
                  <c:v>153.8667546330984</c:v>
                </c:pt>
                <c:pt idx="22">
                  <c:v>146.91902848904655</c:v>
                </c:pt>
                <c:pt idx="23">
                  <c:v>142.52453199862765</c:v>
                </c:pt>
                <c:pt idx="24">
                  <c:v>139.82211556154348</c:v>
                </c:pt>
                <c:pt idx="25">
                  <c:v>138.20029762180224</c:v>
                </c:pt>
                <c:pt idx="26">
                  <c:v>137.24741542098911</c:v>
                </c:pt>
                <c:pt idx="27">
                  <c:v>136.69777912542847</c:v>
                </c:pt>
                <c:pt idx="28">
                  <c:v>136.38576598133355</c:v>
                </c:pt>
                <c:pt idx="29">
                  <c:v>136.21108265868912</c:v>
                </c:pt>
                <c:pt idx="30">
                  <c:v>136.11445582539679</c:v>
                </c:pt>
                <c:pt idx="31">
                  <c:v>136.06156519525254</c:v>
                </c:pt>
                <c:pt idx="32">
                  <c:v>136.03288004170997</c:v>
                </c:pt>
                <c:pt idx="33">
                  <c:v>136.01744857046907</c:v>
                </c:pt>
                <c:pt idx="34">
                  <c:v>136.0092066286594</c:v>
                </c:pt>
                <c:pt idx="35">
                  <c:v>136.00483278822369</c:v>
                </c:pt>
                <c:pt idx="36">
                  <c:v>136.00252499885431</c:v>
                </c:pt>
                <c:pt idx="37">
                  <c:v>136.00131363023746</c:v>
                </c:pt>
                <c:pt idx="38">
                  <c:v>136.00068075789838</c:v>
                </c:pt>
                <c:pt idx="39">
                  <c:v>136.00035152758778</c:v>
                </c:pt>
              </c:numCache>
            </c:numRef>
          </c:yVal>
        </c:ser>
        <c:ser>
          <c:idx val="3"/>
          <c:order val="3"/>
          <c:tx>
            <c:v>Presek 4</c:v>
          </c:tx>
          <c:spPr>
            <a:ln w="25400">
              <a:solidFill>
                <a:sysClr val="windowText" lastClr="000000"/>
              </a:solidFill>
              <a:prstDash val="lgDashDot"/>
            </a:ln>
          </c:spPr>
          <c:marker>
            <c:symbol val="none"/>
          </c:marker>
          <c:xVal>
            <c:numRef>
              <c:f>Proracun!$B$12:$B$51</c:f>
              <c:numCache>
                <c:formatCode>General</c:formatCode>
                <c:ptCount val="40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  <c:pt idx="9">
                  <c:v>180</c:v>
                </c:pt>
                <c:pt idx="10">
                  <c:v>200</c:v>
                </c:pt>
                <c:pt idx="11">
                  <c:v>220</c:v>
                </c:pt>
                <c:pt idx="12">
                  <c:v>240</c:v>
                </c:pt>
                <c:pt idx="13">
                  <c:v>260</c:v>
                </c:pt>
                <c:pt idx="14">
                  <c:v>280</c:v>
                </c:pt>
                <c:pt idx="15">
                  <c:v>300</c:v>
                </c:pt>
                <c:pt idx="16">
                  <c:v>320</c:v>
                </c:pt>
                <c:pt idx="17">
                  <c:v>340</c:v>
                </c:pt>
                <c:pt idx="18">
                  <c:v>360</c:v>
                </c:pt>
                <c:pt idx="19">
                  <c:v>380</c:v>
                </c:pt>
                <c:pt idx="20">
                  <c:v>400</c:v>
                </c:pt>
                <c:pt idx="21">
                  <c:v>420</c:v>
                </c:pt>
                <c:pt idx="22">
                  <c:v>440</c:v>
                </c:pt>
                <c:pt idx="23">
                  <c:v>460</c:v>
                </c:pt>
                <c:pt idx="24">
                  <c:v>480</c:v>
                </c:pt>
                <c:pt idx="25">
                  <c:v>500</c:v>
                </c:pt>
                <c:pt idx="26">
                  <c:v>520</c:v>
                </c:pt>
                <c:pt idx="27">
                  <c:v>540</c:v>
                </c:pt>
                <c:pt idx="28">
                  <c:v>560</c:v>
                </c:pt>
                <c:pt idx="29">
                  <c:v>580</c:v>
                </c:pt>
                <c:pt idx="30">
                  <c:v>600</c:v>
                </c:pt>
                <c:pt idx="31">
                  <c:v>620</c:v>
                </c:pt>
                <c:pt idx="32">
                  <c:v>640</c:v>
                </c:pt>
                <c:pt idx="33">
                  <c:v>660</c:v>
                </c:pt>
                <c:pt idx="34">
                  <c:v>680</c:v>
                </c:pt>
                <c:pt idx="35">
                  <c:v>700</c:v>
                </c:pt>
                <c:pt idx="36">
                  <c:v>720</c:v>
                </c:pt>
                <c:pt idx="37">
                  <c:v>740</c:v>
                </c:pt>
                <c:pt idx="38">
                  <c:v>760</c:v>
                </c:pt>
                <c:pt idx="39">
                  <c:v>780</c:v>
                </c:pt>
              </c:numCache>
            </c:numRef>
          </c:xVal>
          <c:yVal>
            <c:numRef>
              <c:f>Proracun!$P$12:$P$51</c:f>
              <c:numCache>
                <c:formatCode>0.00</c:formatCode>
                <c:ptCount val="40"/>
                <c:pt idx="0">
                  <c:v>136</c:v>
                </c:pt>
                <c:pt idx="1">
                  <c:v>136.00000000000003</c:v>
                </c:pt>
                <c:pt idx="2">
                  <c:v>136.00000000000003</c:v>
                </c:pt>
                <c:pt idx="3">
                  <c:v>136.00000000000003</c:v>
                </c:pt>
                <c:pt idx="4">
                  <c:v>136.00000000000003</c:v>
                </c:pt>
                <c:pt idx="5">
                  <c:v>141.07787675551171</c:v>
                </c:pt>
                <c:pt idx="6">
                  <c:v>159.06164798490769</c:v>
                </c:pt>
                <c:pt idx="7">
                  <c:v>197.28217963471872</c:v>
                </c:pt>
                <c:pt idx="8">
                  <c:v>256.57864875327721</c:v>
                </c:pt>
                <c:pt idx="9">
                  <c:v>328.69392815711257</c:v>
                </c:pt>
                <c:pt idx="10">
                  <c:v>403.0451657988628</c:v>
                </c:pt>
                <c:pt idx="11">
                  <c:v>421.38628535442427</c:v>
                </c:pt>
                <c:pt idx="12">
                  <c:v>407.56702280973133</c:v>
                </c:pt>
                <c:pt idx="13">
                  <c:v>382.65350567279927</c:v>
                </c:pt>
                <c:pt idx="14">
                  <c:v>354.58576099035054</c:v>
                </c:pt>
                <c:pt idx="15">
                  <c:v>325.93991567135885</c:v>
                </c:pt>
                <c:pt idx="16">
                  <c:v>297.58672067404689</c:v>
                </c:pt>
                <c:pt idx="17">
                  <c:v>269.88597760439103</c:v>
                </c:pt>
                <c:pt idx="18">
                  <c:v>243.05445757997919</c:v>
                </c:pt>
                <c:pt idx="19">
                  <c:v>217.28322347339196</c:v>
                </c:pt>
                <c:pt idx="20">
                  <c:v>195.11022886669957</c:v>
                </c:pt>
                <c:pt idx="21">
                  <c:v>177.51913641606092</c:v>
                </c:pt>
                <c:pt idx="22">
                  <c:v>164.3135239729273</c:v>
                </c:pt>
                <c:pt idx="23">
                  <c:v>154.80380810341759</c:v>
                </c:pt>
                <c:pt idx="24">
                  <c:v>148.18858915648363</c:v>
                </c:pt>
                <c:pt idx="25">
                  <c:v>143.72562127000799</c:v>
                </c:pt>
                <c:pt idx="26">
                  <c:v>140.79706928327496</c:v>
                </c:pt>
                <c:pt idx="27">
                  <c:v>138.9232661865752</c:v>
                </c:pt>
                <c:pt idx="28">
                  <c:v>137.7513893759758</c:v>
                </c:pt>
                <c:pt idx="29">
                  <c:v>137.03336898493575</c:v>
                </c:pt>
                <c:pt idx="30">
                  <c:v>136.60140864369026</c:v>
                </c:pt>
                <c:pt idx="31">
                  <c:v>136.34573643338365</c:v>
                </c:pt>
                <c:pt idx="32">
                  <c:v>136.19657793543814</c:v>
                </c:pt>
                <c:pt idx="33">
                  <c:v>136.11066909080748</c:v>
                </c:pt>
                <c:pt idx="34">
                  <c:v>136.06175147951711</c:v>
                </c:pt>
                <c:pt idx="35">
                  <c:v>136.0341799398368</c:v>
                </c:pt>
                <c:pt idx="36">
                  <c:v>136.01878123530122</c:v>
                </c:pt>
                <c:pt idx="37">
                  <c:v>136.01025158321713</c:v>
                </c:pt>
                <c:pt idx="38">
                  <c:v>136.00556187733312</c:v>
                </c:pt>
                <c:pt idx="39">
                  <c:v>136.00300078677122</c:v>
                </c:pt>
              </c:numCache>
            </c:numRef>
          </c:yVal>
        </c:ser>
        <c:axId val="79459456"/>
        <c:axId val="79461376"/>
      </c:scatterChart>
      <c:valAx>
        <c:axId val="79459456"/>
        <c:scaling>
          <c:orientation val="minMax"/>
          <c:max val="8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 [s]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79461376"/>
        <c:crosses val="autoZero"/>
        <c:crossBetween val="midCat"/>
      </c:valAx>
      <c:valAx>
        <c:axId val="79461376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 [m</a:t>
                </a:r>
                <a:r>
                  <a:rPr lang="en-US" baseline="30000"/>
                  <a:t>3</a:t>
                </a:r>
                <a:r>
                  <a:rPr lang="en-US"/>
                  <a:t>/s]</a:t>
                </a:r>
              </a:p>
            </c:rich>
          </c:tx>
          <c:layout/>
        </c:title>
        <c:numFmt formatCode="0.00" sourceLinked="1"/>
        <c:majorTickMark val="none"/>
        <c:tickLblPos val="nextTo"/>
        <c:crossAx val="7945945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270775956875787"/>
          <c:y val="0.25833717019254698"/>
          <c:w val="9.8057822687560345E-2"/>
          <c:h val="0.15110760625879333"/>
        </c:manualLayout>
      </c:layout>
      <c:spPr>
        <a:solidFill>
          <a:schemeClr val="bg1"/>
        </a:solidFill>
        <a:ln>
          <a:solidFill>
            <a:schemeClr val="tx1"/>
          </a:solidFill>
        </a:ln>
      </c:spPr>
    </c:legend>
    <c:plotVisOnly val="1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Hidrogram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Presek 0</c:v>
          </c:tx>
          <c:spPr>
            <a:ln w="25400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Proracun!$B$12:$B$51</c:f>
              <c:numCache>
                <c:formatCode>General</c:formatCode>
                <c:ptCount val="40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  <c:pt idx="9">
                  <c:v>180</c:v>
                </c:pt>
                <c:pt idx="10">
                  <c:v>200</c:v>
                </c:pt>
                <c:pt idx="11">
                  <c:v>220</c:v>
                </c:pt>
                <c:pt idx="12">
                  <c:v>240</c:v>
                </c:pt>
                <c:pt idx="13">
                  <c:v>260</c:v>
                </c:pt>
                <c:pt idx="14">
                  <c:v>280</c:v>
                </c:pt>
                <c:pt idx="15">
                  <c:v>300</c:v>
                </c:pt>
                <c:pt idx="16">
                  <c:v>320</c:v>
                </c:pt>
                <c:pt idx="17">
                  <c:v>340</c:v>
                </c:pt>
                <c:pt idx="18">
                  <c:v>360</c:v>
                </c:pt>
                <c:pt idx="19">
                  <c:v>380</c:v>
                </c:pt>
                <c:pt idx="20">
                  <c:v>400</c:v>
                </c:pt>
                <c:pt idx="21">
                  <c:v>420</c:v>
                </c:pt>
                <c:pt idx="22">
                  <c:v>440</c:v>
                </c:pt>
                <c:pt idx="23">
                  <c:v>460</c:v>
                </c:pt>
                <c:pt idx="24">
                  <c:v>480</c:v>
                </c:pt>
                <c:pt idx="25">
                  <c:v>500</c:v>
                </c:pt>
                <c:pt idx="26">
                  <c:v>520</c:v>
                </c:pt>
                <c:pt idx="27">
                  <c:v>540</c:v>
                </c:pt>
                <c:pt idx="28">
                  <c:v>560</c:v>
                </c:pt>
                <c:pt idx="29">
                  <c:v>580</c:v>
                </c:pt>
                <c:pt idx="30">
                  <c:v>600</c:v>
                </c:pt>
                <c:pt idx="31">
                  <c:v>620</c:v>
                </c:pt>
                <c:pt idx="32">
                  <c:v>640</c:v>
                </c:pt>
                <c:pt idx="33">
                  <c:v>660</c:v>
                </c:pt>
                <c:pt idx="34">
                  <c:v>680</c:v>
                </c:pt>
                <c:pt idx="35">
                  <c:v>700</c:v>
                </c:pt>
                <c:pt idx="36">
                  <c:v>720</c:v>
                </c:pt>
                <c:pt idx="37">
                  <c:v>740</c:v>
                </c:pt>
                <c:pt idx="38">
                  <c:v>760</c:v>
                </c:pt>
                <c:pt idx="39">
                  <c:v>780</c:v>
                </c:pt>
              </c:numCache>
            </c:numRef>
          </c:xVal>
          <c:yVal>
            <c:numRef>
              <c:f>Proracun!$D$12:$D$51</c:f>
              <c:numCache>
                <c:formatCode>0.00</c:formatCode>
                <c:ptCount val="40"/>
                <c:pt idx="0">
                  <c:v>1.1830775219329839</c:v>
                </c:pt>
                <c:pt idx="1">
                  <c:v>1.4428663397097858</c:v>
                </c:pt>
                <c:pt idx="2">
                  <c:v>1.6745415404076478</c:v>
                </c:pt>
                <c:pt idx="3">
                  <c:v>1.8865350387829589</c:v>
                </c:pt>
                <c:pt idx="4">
                  <c:v>2.0836936334568561</c:v>
                </c:pt>
                <c:pt idx="5">
                  <c:v>2.2691189092058837</c:v>
                </c:pt>
                <c:pt idx="6">
                  <c:v>2.4449430757458512</c:v>
                </c:pt>
                <c:pt idx="7">
                  <c:v>2.3287078855038268</c:v>
                </c:pt>
                <c:pt idx="8">
                  <c:v>2.2084677554242642</c:v>
                </c:pt>
                <c:pt idx="9">
                  <c:v>2.0836935618795902</c:v>
                </c:pt>
                <c:pt idx="10">
                  <c:v>1.9537236619357052</c:v>
                </c:pt>
                <c:pt idx="11">
                  <c:v>1.8177113017638451</c:v>
                </c:pt>
                <c:pt idx="12">
                  <c:v>1.6745413747936391</c:v>
                </c:pt>
                <c:pt idx="13">
                  <c:v>1.522691182331402</c:v>
                </c:pt>
                <c:pt idx="14">
                  <c:v>1.3599803879350367</c:v>
                </c:pt>
                <c:pt idx="15">
                  <c:v>1.1830772087653758</c:v>
                </c:pt>
                <c:pt idx="16">
                  <c:v>1.1830775219329839</c:v>
                </c:pt>
                <c:pt idx="17">
                  <c:v>1.1830775219329839</c:v>
                </c:pt>
                <c:pt idx="18">
                  <c:v>1.1830775219329839</c:v>
                </c:pt>
                <c:pt idx="19">
                  <c:v>1.1830775219329839</c:v>
                </c:pt>
                <c:pt idx="20">
                  <c:v>1.1830775219329839</c:v>
                </c:pt>
                <c:pt idx="21">
                  <c:v>1.1830775219329839</c:v>
                </c:pt>
                <c:pt idx="22">
                  <c:v>1.1830775219329839</c:v>
                </c:pt>
                <c:pt idx="23">
                  <c:v>1.1830775219329839</c:v>
                </c:pt>
                <c:pt idx="24">
                  <c:v>1.1830775219329839</c:v>
                </c:pt>
                <c:pt idx="25">
                  <c:v>1.1830775219329839</c:v>
                </c:pt>
                <c:pt idx="26">
                  <c:v>1.1830775219329839</c:v>
                </c:pt>
                <c:pt idx="27">
                  <c:v>1.1830775219329839</c:v>
                </c:pt>
                <c:pt idx="28">
                  <c:v>1.1830775219329839</c:v>
                </c:pt>
                <c:pt idx="29">
                  <c:v>1.1830775219329839</c:v>
                </c:pt>
                <c:pt idx="30">
                  <c:v>1.1830775219329839</c:v>
                </c:pt>
                <c:pt idx="31">
                  <c:v>1.1830775219329839</c:v>
                </c:pt>
                <c:pt idx="32">
                  <c:v>1.1830775219329839</c:v>
                </c:pt>
                <c:pt idx="33">
                  <c:v>1.1830775219329839</c:v>
                </c:pt>
                <c:pt idx="34">
                  <c:v>1.1830775219329839</c:v>
                </c:pt>
                <c:pt idx="35">
                  <c:v>1.1830775219329839</c:v>
                </c:pt>
                <c:pt idx="36">
                  <c:v>1.1830775219329839</c:v>
                </c:pt>
                <c:pt idx="37">
                  <c:v>1.1830775219329839</c:v>
                </c:pt>
                <c:pt idx="38">
                  <c:v>1.1830775219329839</c:v>
                </c:pt>
                <c:pt idx="39">
                  <c:v>1.1830775219329839</c:v>
                </c:pt>
              </c:numCache>
            </c:numRef>
          </c:yVal>
        </c:ser>
        <c:ser>
          <c:idx val="1"/>
          <c:order val="1"/>
          <c:tx>
            <c:v>Presek 1</c:v>
          </c:tx>
          <c:spPr>
            <a:ln w="25400">
              <a:solidFill>
                <a:sysClr val="windowText" lastClr="000000"/>
              </a:solidFill>
              <a:prstDash val="dash"/>
            </a:ln>
          </c:spPr>
          <c:marker>
            <c:symbol val="none"/>
          </c:marker>
          <c:xVal>
            <c:numRef>
              <c:f>Proracun!$B$12:$B$51</c:f>
              <c:numCache>
                <c:formatCode>General</c:formatCode>
                <c:ptCount val="40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  <c:pt idx="9">
                  <c:v>180</c:v>
                </c:pt>
                <c:pt idx="10">
                  <c:v>200</c:v>
                </c:pt>
                <c:pt idx="11">
                  <c:v>220</c:v>
                </c:pt>
                <c:pt idx="12">
                  <c:v>240</c:v>
                </c:pt>
                <c:pt idx="13">
                  <c:v>260</c:v>
                </c:pt>
                <c:pt idx="14">
                  <c:v>280</c:v>
                </c:pt>
                <c:pt idx="15">
                  <c:v>300</c:v>
                </c:pt>
                <c:pt idx="16">
                  <c:v>320</c:v>
                </c:pt>
                <c:pt idx="17">
                  <c:v>340</c:v>
                </c:pt>
                <c:pt idx="18">
                  <c:v>360</c:v>
                </c:pt>
                <c:pt idx="19">
                  <c:v>380</c:v>
                </c:pt>
                <c:pt idx="20">
                  <c:v>400</c:v>
                </c:pt>
                <c:pt idx="21">
                  <c:v>420</c:v>
                </c:pt>
                <c:pt idx="22">
                  <c:v>440</c:v>
                </c:pt>
                <c:pt idx="23">
                  <c:v>460</c:v>
                </c:pt>
                <c:pt idx="24">
                  <c:v>480</c:v>
                </c:pt>
                <c:pt idx="25">
                  <c:v>500</c:v>
                </c:pt>
                <c:pt idx="26">
                  <c:v>520</c:v>
                </c:pt>
                <c:pt idx="27">
                  <c:v>540</c:v>
                </c:pt>
                <c:pt idx="28">
                  <c:v>560</c:v>
                </c:pt>
                <c:pt idx="29">
                  <c:v>580</c:v>
                </c:pt>
                <c:pt idx="30">
                  <c:v>600</c:v>
                </c:pt>
                <c:pt idx="31">
                  <c:v>620</c:v>
                </c:pt>
                <c:pt idx="32">
                  <c:v>640</c:v>
                </c:pt>
                <c:pt idx="33">
                  <c:v>660</c:v>
                </c:pt>
                <c:pt idx="34">
                  <c:v>680</c:v>
                </c:pt>
                <c:pt idx="35">
                  <c:v>700</c:v>
                </c:pt>
                <c:pt idx="36">
                  <c:v>720</c:v>
                </c:pt>
                <c:pt idx="37">
                  <c:v>740</c:v>
                </c:pt>
                <c:pt idx="38">
                  <c:v>760</c:v>
                </c:pt>
                <c:pt idx="39">
                  <c:v>780</c:v>
                </c:pt>
              </c:numCache>
            </c:numRef>
          </c:xVal>
          <c:yVal>
            <c:numRef>
              <c:f>Proracun!$F$12:$F$51</c:f>
              <c:numCache>
                <c:formatCode>0.00</c:formatCode>
                <c:ptCount val="40"/>
                <c:pt idx="0">
                  <c:v>1.1830775219329839</c:v>
                </c:pt>
                <c:pt idx="1">
                  <c:v>1.1830775219329839</c:v>
                </c:pt>
                <c:pt idx="2">
                  <c:v>1.3386736800959109</c:v>
                </c:pt>
                <c:pt idx="3">
                  <c:v>1.5608307195878672</c:v>
                </c:pt>
                <c:pt idx="4">
                  <c:v>1.794084012236141</c:v>
                </c:pt>
                <c:pt idx="5">
                  <c:v>2.0156976980303698</c:v>
                </c:pt>
                <c:pt idx="6">
                  <c:v>2.2209598196451341</c:v>
                </c:pt>
                <c:pt idx="7">
                  <c:v>2.4116327626663074</c:v>
                </c:pt>
                <c:pt idx="8">
                  <c:v>2.3432957703080985</c:v>
                </c:pt>
                <c:pt idx="9">
                  <c:v>2.2360446435464572</c:v>
                </c:pt>
                <c:pt idx="10">
                  <c:v>2.1194632819624779</c:v>
                </c:pt>
                <c:pt idx="11">
                  <c:v>1.9979670587623697</c:v>
                </c:pt>
                <c:pt idx="12">
                  <c:v>1.8720358330553095</c:v>
                </c:pt>
                <c:pt idx="13">
                  <c:v>1.741404753231492</c:v>
                </c:pt>
                <c:pt idx="14">
                  <c:v>1.6056219924892163</c:v>
                </c:pt>
                <c:pt idx="15">
                  <c:v>1.4641887915171918</c:v>
                </c:pt>
                <c:pt idx="16">
                  <c:v>1.3166922579415787</c:v>
                </c:pt>
                <c:pt idx="17">
                  <c:v>1.2465858835232753</c:v>
                </c:pt>
                <c:pt idx="18">
                  <c:v>1.2132636534359025</c:v>
                </c:pt>
                <c:pt idx="19">
                  <c:v>1.1974252788628492</c:v>
                </c:pt>
                <c:pt idx="20">
                  <c:v>1.1898971479886973</c:v>
                </c:pt>
                <c:pt idx="21">
                  <c:v>1.1863189554035327</c:v>
                </c:pt>
                <c:pt idx="22">
                  <c:v>1.1846182062546986</c:v>
                </c:pt>
                <c:pt idx="23">
                  <c:v>1.1838098239224415</c:v>
                </c:pt>
                <c:pt idx="24">
                  <c:v>1.183425592070523</c:v>
                </c:pt>
                <c:pt idx="25">
                  <c:v>1.1832429629974499</c:v>
                </c:pt>
                <c:pt idx="26">
                  <c:v>1.1831561576527994</c:v>
                </c:pt>
                <c:pt idx="27">
                  <c:v>1.1831148982424924</c:v>
                </c:pt>
                <c:pt idx="28">
                  <c:v>1.1830952872502691</c:v>
                </c:pt>
                <c:pt idx="29">
                  <c:v>1.1830859659581536</c:v>
                </c:pt>
                <c:pt idx="30">
                  <c:v>1.1830815354588851</c:v>
                </c:pt>
                <c:pt idx="31">
                  <c:v>1.1830794296002203</c:v>
                </c:pt>
                <c:pt idx="32">
                  <c:v>1.1830784286654616</c:v>
                </c:pt>
                <c:pt idx="33">
                  <c:v>1.1830779529116002</c:v>
                </c:pt>
                <c:pt idx="34">
                  <c:v>1.1830777267812411</c:v>
                </c:pt>
                <c:pt idx="35">
                  <c:v>1.1830776192993193</c:v>
                </c:pt>
                <c:pt idx="36">
                  <c:v>1.1830775682121342</c:v>
                </c:pt>
                <c:pt idx="37">
                  <c:v>1.1830775439299066</c:v>
                </c:pt>
                <c:pt idx="38">
                  <c:v>1.1830775323883316</c:v>
                </c:pt>
                <c:pt idx="39">
                  <c:v>1.1830775269025107</c:v>
                </c:pt>
              </c:numCache>
            </c:numRef>
          </c:yVal>
        </c:ser>
        <c:ser>
          <c:idx val="2"/>
          <c:order val="2"/>
          <c:tx>
            <c:v>Presek 2</c:v>
          </c:tx>
          <c:spPr>
            <a:ln w="25400">
              <a:solidFill>
                <a:sysClr val="windowText" lastClr="000000"/>
              </a:solidFill>
              <a:prstDash val="lgDash"/>
            </a:ln>
          </c:spPr>
          <c:marker>
            <c:symbol val="none"/>
          </c:marker>
          <c:xVal>
            <c:numRef>
              <c:f>Proracun!$B$12:$B$51</c:f>
              <c:numCache>
                <c:formatCode>General</c:formatCode>
                <c:ptCount val="40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  <c:pt idx="9">
                  <c:v>180</c:v>
                </c:pt>
                <c:pt idx="10">
                  <c:v>200</c:v>
                </c:pt>
                <c:pt idx="11">
                  <c:v>220</c:v>
                </c:pt>
                <c:pt idx="12">
                  <c:v>240</c:v>
                </c:pt>
                <c:pt idx="13">
                  <c:v>260</c:v>
                </c:pt>
                <c:pt idx="14">
                  <c:v>280</c:v>
                </c:pt>
                <c:pt idx="15">
                  <c:v>300</c:v>
                </c:pt>
                <c:pt idx="16">
                  <c:v>320</c:v>
                </c:pt>
                <c:pt idx="17">
                  <c:v>340</c:v>
                </c:pt>
                <c:pt idx="18">
                  <c:v>360</c:v>
                </c:pt>
                <c:pt idx="19">
                  <c:v>380</c:v>
                </c:pt>
                <c:pt idx="20">
                  <c:v>400</c:v>
                </c:pt>
                <c:pt idx="21">
                  <c:v>420</c:v>
                </c:pt>
                <c:pt idx="22">
                  <c:v>440</c:v>
                </c:pt>
                <c:pt idx="23">
                  <c:v>460</c:v>
                </c:pt>
                <c:pt idx="24">
                  <c:v>480</c:v>
                </c:pt>
                <c:pt idx="25">
                  <c:v>500</c:v>
                </c:pt>
                <c:pt idx="26">
                  <c:v>520</c:v>
                </c:pt>
                <c:pt idx="27">
                  <c:v>540</c:v>
                </c:pt>
                <c:pt idx="28">
                  <c:v>560</c:v>
                </c:pt>
                <c:pt idx="29">
                  <c:v>580</c:v>
                </c:pt>
                <c:pt idx="30">
                  <c:v>600</c:v>
                </c:pt>
                <c:pt idx="31">
                  <c:v>620</c:v>
                </c:pt>
                <c:pt idx="32">
                  <c:v>640</c:v>
                </c:pt>
                <c:pt idx="33">
                  <c:v>660</c:v>
                </c:pt>
                <c:pt idx="34">
                  <c:v>680</c:v>
                </c:pt>
                <c:pt idx="35">
                  <c:v>700</c:v>
                </c:pt>
                <c:pt idx="36">
                  <c:v>720</c:v>
                </c:pt>
                <c:pt idx="37">
                  <c:v>740</c:v>
                </c:pt>
                <c:pt idx="38">
                  <c:v>760</c:v>
                </c:pt>
                <c:pt idx="39">
                  <c:v>780</c:v>
                </c:pt>
              </c:numCache>
            </c:numRef>
          </c:xVal>
          <c:yVal>
            <c:numRef>
              <c:f>Proracun!$I$12:$I$51</c:f>
              <c:numCache>
                <c:formatCode>0.00</c:formatCode>
                <c:ptCount val="40"/>
                <c:pt idx="0">
                  <c:v>1.1830775219329839</c:v>
                </c:pt>
                <c:pt idx="1">
                  <c:v>1.1830775219329839</c:v>
                </c:pt>
                <c:pt idx="2">
                  <c:v>1.1830775219329839</c:v>
                </c:pt>
                <c:pt idx="3">
                  <c:v>1.2717270376481484</c:v>
                </c:pt>
                <c:pt idx="4">
                  <c:v>1.4541943913082247</c:v>
                </c:pt>
                <c:pt idx="5">
                  <c:v>1.6895876936259122</c:v>
                </c:pt>
                <c:pt idx="6">
                  <c:v>1.9336732439114974</c:v>
                </c:pt>
                <c:pt idx="7">
                  <c:v>2.1630609553866074</c:v>
                </c:pt>
                <c:pt idx="8">
                  <c:v>2.3727393429052399</c:v>
                </c:pt>
                <c:pt idx="9">
                  <c:v>2.348374164707939</c:v>
                </c:pt>
                <c:pt idx="10">
                  <c:v>2.2582775300950084</c:v>
                </c:pt>
                <c:pt idx="11">
                  <c:v>2.150842562312159</c:v>
                </c:pt>
                <c:pt idx="12">
                  <c:v>2.0370908880369987</c:v>
                </c:pt>
                <c:pt idx="13">
                  <c:v>1.9194930649011233</c:v>
                </c:pt>
                <c:pt idx="14">
                  <c:v>1.7985828717127355</c:v>
                </c:pt>
                <c:pt idx="15">
                  <c:v>1.6744769542636579</c:v>
                </c:pt>
                <c:pt idx="16">
                  <c:v>1.5472905878920735</c:v>
                </c:pt>
                <c:pt idx="17">
                  <c:v>1.4173514362359518</c:v>
                </c:pt>
                <c:pt idx="18">
                  <c:v>1.3245739176955669</c:v>
                </c:pt>
                <c:pt idx="19">
                  <c:v>1.2651812243637752</c:v>
                </c:pt>
                <c:pt idx="20">
                  <c:v>1.2293434767818254</c:v>
                </c:pt>
                <c:pt idx="21">
                  <c:v>1.2085669050660228</c:v>
                </c:pt>
                <c:pt idx="22">
                  <c:v>1.1968723064331355</c:v>
                </c:pt>
                <c:pt idx="23">
                  <c:v>1.1904371163979759</c:v>
                </c:pt>
                <c:pt idx="24">
                  <c:v>1.1869584046400661</c:v>
                </c:pt>
                <c:pt idx="25">
                  <c:v>1.18510440811352</c:v>
                </c:pt>
                <c:pt idx="26">
                  <c:v>1.184127634608984</c:v>
                </c:pt>
                <c:pt idx="27">
                  <c:v>1.1836178873525498</c:v>
                </c:pt>
                <c:pt idx="28">
                  <c:v>1.183353968217443</c:v>
                </c:pt>
                <c:pt idx="29">
                  <c:v>1.1832182394286248</c:v>
                </c:pt>
                <c:pt idx="30">
                  <c:v>1.1831488364731764</c:v>
                </c:pt>
                <c:pt idx="31">
                  <c:v>1.1831135241946173</c:v>
                </c:pt>
                <c:pt idx="32">
                  <c:v>1.1830956350677044</c:v>
                </c:pt>
                <c:pt idx="33">
                  <c:v>1.1830866070283548</c:v>
                </c:pt>
                <c:pt idx="34">
                  <c:v>1.1830820662949377</c:v>
                </c:pt>
                <c:pt idx="35">
                  <c:v>1.1830797893933309</c:v>
                </c:pt>
                <c:pt idx="36">
                  <c:v>1.1830786507656901</c:v>
                </c:pt>
                <c:pt idx="37">
                  <c:v>1.1830780827601755</c:v>
                </c:pt>
                <c:pt idx="38">
                  <c:v>1.183077800041082</c:v>
                </c:pt>
                <c:pt idx="39">
                  <c:v>1.1830776596062422</c:v>
                </c:pt>
              </c:numCache>
            </c:numRef>
          </c:yVal>
        </c:ser>
        <c:ser>
          <c:idx val="3"/>
          <c:order val="3"/>
          <c:tx>
            <c:v>Presek 3</c:v>
          </c:tx>
          <c:spPr>
            <a:ln w="25400">
              <a:solidFill>
                <a:sysClr val="windowText" lastClr="000000"/>
              </a:solidFill>
              <a:prstDash val="lgDashDot"/>
            </a:ln>
          </c:spPr>
          <c:marker>
            <c:symbol val="none"/>
          </c:marker>
          <c:xVal>
            <c:numRef>
              <c:f>Proracun!$B$12:$B$51</c:f>
              <c:numCache>
                <c:formatCode>General</c:formatCode>
                <c:ptCount val="40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  <c:pt idx="9">
                  <c:v>180</c:v>
                </c:pt>
                <c:pt idx="10">
                  <c:v>200</c:v>
                </c:pt>
                <c:pt idx="11">
                  <c:v>220</c:v>
                </c:pt>
                <c:pt idx="12">
                  <c:v>240</c:v>
                </c:pt>
                <c:pt idx="13">
                  <c:v>260</c:v>
                </c:pt>
                <c:pt idx="14">
                  <c:v>280</c:v>
                </c:pt>
                <c:pt idx="15">
                  <c:v>300</c:v>
                </c:pt>
                <c:pt idx="16">
                  <c:v>320</c:v>
                </c:pt>
                <c:pt idx="17">
                  <c:v>340</c:v>
                </c:pt>
                <c:pt idx="18">
                  <c:v>360</c:v>
                </c:pt>
                <c:pt idx="19">
                  <c:v>380</c:v>
                </c:pt>
                <c:pt idx="20">
                  <c:v>400</c:v>
                </c:pt>
                <c:pt idx="21">
                  <c:v>420</c:v>
                </c:pt>
                <c:pt idx="22">
                  <c:v>440</c:v>
                </c:pt>
                <c:pt idx="23">
                  <c:v>460</c:v>
                </c:pt>
                <c:pt idx="24">
                  <c:v>480</c:v>
                </c:pt>
                <c:pt idx="25">
                  <c:v>500</c:v>
                </c:pt>
                <c:pt idx="26">
                  <c:v>520</c:v>
                </c:pt>
                <c:pt idx="27">
                  <c:v>540</c:v>
                </c:pt>
                <c:pt idx="28">
                  <c:v>560</c:v>
                </c:pt>
                <c:pt idx="29">
                  <c:v>580</c:v>
                </c:pt>
                <c:pt idx="30">
                  <c:v>600</c:v>
                </c:pt>
                <c:pt idx="31">
                  <c:v>620</c:v>
                </c:pt>
                <c:pt idx="32">
                  <c:v>640</c:v>
                </c:pt>
                <c:pt idx="33">
                  <c:v>660</c:v>
                </c:pt>
                <c:pt idx="34">
                  <c:v>680</c:v>
                </c:pt>
                <c:pt idx="35">
                  <c:v>700</c:v>
                </c:pt>
                <c:pt idx="36">
                  <c:v>720</c:v>
                </c:pt>
                <c:pt idx="37">
                  <c:v>740</c:v>
                </c:pt>
                <c:pt idx="38">
                  <c:v>760</c:v>
                </c:pt>
                <c:pt idx="39">
                  <c:v>780</c:v>
                </c:pt>
              </c:numCache>
            </c:numRef>
          </c:xVal>
          <c:yVal>
            <c:numRef>
              <c:f>Proracun!$L$12:$L$51</c:f>
              <c:numCache>
                <c:formatCode>0.00</c:formatCode>
                <c:ptCount val="40"/>
                <c:pt idx="0">
                  <c:v>1.1830775219329839</c:v>
                </c:pt>
                <c:pt idx="1">
                  <c:v>1.1830775219329839</c:v>
                </c:pt>
                <c:pt idx="2">
                  <c:v>1.1830775219329839</c:v>
                </c:pt>
                <c:pt idx="3">
                  <c:v>1.1830775219329839</c:v>
                </c:pt>
                <c:pt idx="4">
                  <c:v>1.2318865304029629</c:v>
                </c:pt>
                <c:pt idx="5">
                  <c:v>1.365730089927879</c:v>
                </c:pt>
                <c:pt idx="6">
                  <c:v>1.5812242992875505</c:v>
                </c:pt>
                <c:pt idx="7">
                  <c:v>1.8378179787684945</c:v>
                </c:pt>
                <c:pt idx="8">
                  <c:v>2.0929792636991511</c:v>
                </c:pt>
                <c:pt idx="9">
                  <c:v>2.3264218635146787</c:v>
                </c:pt>
                <c:pt idx="10">
                  <c:v>2.3446140931784436</c:v>
                </c:pt>
                <c:pt idx="11">
                  <c:v>2.2749074804155662</c:v>
                </c:pt>
                <c:pt idx="12">
                  <c:v>2.1779423120486587</c:v>
                </c:pt>
                <c:pt idx="13">
                  <c:v>2.0717737681929602</c:v>
                </c:pt>
                <c:pt idx="14">
                  <c:v>1.9614513972231191</c:v>
                </c:pt>
                <c:pt idx="15">
                  <c:v>1.8484669977941897</c:v>
                </c:pt>
                <c:pt idx="16">
                  <c:v>1.7333856707407935</c:v>
                </c:pt>
                <c:pt idx="17">
                  <c:v>1.6166122949956927</c:v>
                </c:pt>
                <c:pt idx="18">
                  <c:v>1.4986794674905439</c:v>
                </c:pt>
                <c:pt idx="19">
                  <c:v>1.4001821440908342</c:v>
                </c:pt>
                <c:pt idx="20">
                  <c:v>1.326108069575165</c:v>
                </c:pt>
                <c:pt idx="21">
                  <c:v>1.274021432871058</c:v>
                </c:pt>
                <c:pt idx="22">
                  <c:v>1.2391865377595415</c:v>
                </c:pt>
                <c:pt idx="23">
                  <c:v>1.2168124150218846</c:v>
                </c:pt>
                <c:pt idx="24">
                  <c:v>1.2029162155473387</c:v>
                </c:pt>
                <c:pt idx="25">
                  <c:v>1.1945250041444495</c:v>
                </c:pt>
                <c:pt idx="26">
                  <c:v>1.1895764635411761</c:v>
                </c:pt>
                <c:pt idx="27">
                  <c:v>1.1867158235937918</c:v>
                </c:pt>
                <c:pt idx="28">
                  <c:v>1.1850898711597693</c:v>
                </c:pt>
                <c:pt idx="29">
                  <c:v>1.1841789176049198</c:v>
                </c:pt>
                <c:pt idx="30">
                  <c:v>1.1836748189830615</c:v>
                </c:pt>
                <c:pt idx="31">
                  <c:v>1.1833988298990277</c:v>
                </c:pt>
                <c:pt idx="32">
                  <c:v>1.1832491296869478</c:v>
                </c:pt>
                <c:pt idx="33">
                  <c:v>1.1831685917058552</c:v>
                </c:pt>
                <c:pt idx="34">
                  <c:v>1.1831255749092504</c:v>
                </c:pt>
                <c:pt idx="35">
                  <c:v>1.1831027462968724</c:v>
                </c:pt>
                <c:pt idx="36">
                  <c:v>1.1830907010136975</c:v>
                </c:pt>
                <c:pt idx="37">
                  <c:v>1.1830843783597653</c:v>
                </c:pt>
                <c:pt idx="38">
                  <c:v>1.1830810751178125</c:v>
                </c:pt>
                <c:pt idx="39">
                  <c:v>1.1830793567160975</c:v>
                </c:pt>
              </c:numCache>
            </c:numRef>
          </c:yVal>
        </c:ser>
        <c:ser>
          <c:idx val="4"/>
          <c:order val="4"/>
          <c:tx>
            <c:v>Presek 4</c:v>
          </c:tx>
          <c:spPr>
            <a:ln w="25400">
              <a:solidFill>
                <a:sysClr val="windowText" lastClr="000000"/>
              </a:solidFill>
              <a:prstDash val="lgDashDotDot"/>
            </a:ln>
          </c:spPr>
          <c:marker>
            <c:symbol val="none"/>
          </c:marker>
          <c:xVal>
            <c:numRef>
              <c:f>Proracun!$B$12:$B$51</c:f>
              <c:numCache>
                <c:formatCode>General</c:formatCode>
                <c:ptCount val="40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  <c:pt idx="9">
                  <c:v>180</c:v>
                </c:pt>
                <c:pt idx="10">
                  <c:v>200</c:v>
                </c:pt>
                <c:pt idx="11">
                  <c:v>220</c:v>
                </c:pt>
                <c:pt idx="12">
                  <c:v>240</c:v>
                </c:pt>
                <c:pt idx="13">
                  <c:v>260</c:v>
                </c:pt>
                <c:pt idx="14">
                  <c:v>280</c:v>
                </c:pt>
                <c:pt idx="15">
                  <c:v>300</c:v>
                </c:pt>
                <c:pt idx="16">
                  <c:v>320</c:v>
                </c:pt>
                <c:pt idx="17">
                  <c:v>340</c:v>
                </c:pt>
                <c:pt idx="18">
                  <c:v>360</c:v>
                </c:pt>
                <c:pt idx="19">
                  <c:v>380</c:v>
                </c:pt>
                <c:pt idx="20">
                  <c:v>400</c:v>
                </c:pt>
                <c:pt idx="21">
                  <c:v>420</c:v>
                </c:pt>
                <c:pt idx="22">
                  <c:v>440</c:v>
                </c:pt>
                <c:pt idx="23">
                  <c:v>460</c:v>
                </c:pt>
                <c:pt idx="24">
                  <c:v>480</c:v>
                </c:pt>
                <c:pt idx="25">
                  <c:v>500</c:v>
                </c:pt>
                <c:pt idx="26">
                  <c:v>520</c:v>
                </c:pt>
                <c:pt idx="27">
                  <c:v>540</c:v>
                </c:pt>
                <c:pt idx="28">
                  <c:v>560</c:v>
                </c:pt>
                <c:pt idx="29">
                  <c:v>580</c:v>
                </c:pt>
                <c:pt idx="30">
                  <c:v>600</c:v>
                </c:pt>
                <c:pt idx="31">
                  <c:v>620</c:v>
                </c:pt>
                <c:pt idx="32">
                  <c:v>640</c:v>
                </c:pt>
                <c:pt idx="33">
                  <c:v>660</c:v>
                </c:pt>
                <c:pt idx="34">
                  <c:v>680</c:v>
                </c:pt>
                <c:pt idx="35">
                  <c:v>700</c:v>
                </c:pt>
                <c:pt idx="36">
                  <c:v>720</c:v>
                </c:pt>
                <c:pt idx="37">
                  <c:v>740</c:v>
                </c:pt>
                <c:pt idx="38">
                  <c:v>760</c:v>
                </c:pt>
                <c:pt idx="39">
                  <c:v>780</c:v>
                </c:pt>
              </c:numCache>
            </c:numRef>
          </c:xVal>
          <c:yVal>
            <c:numRef>
              <c:f>Proracun!$O$12:$O$51</c:f>
              <c:numCache>
                <c:formatCode>0.00</c:formatCode>
                <c:ptCount val="40"/>
                <c:pt idx="0">
                  <c:v>1.1830775219329839</c:v>
                </c:pt>
                <c:pt idx="1">
                  <c:v>1.1830775219329839</c:v>
                </c:pt>
                <c:pt idx="2">
                  <c:v>1.1830775219329839</c:v>
                </c:pt>
                <c:pt idx="3">
                  <c:v>1.1830775219329839</c:v>
                </c:pt>
                <c:pt idx="4">
                  <c:v>1.1830775219329839</c:v>
                </c:pt>
                <c:pt idx="5">
                  <c:v>1.2093867519368997</c:v>
                </c:pt>
                <c:pt idx="6">
                  <c:v>1.2996581801016083</c:v>
                </c:pt>
                <c:pt idx="7">
                  <c:v>1.4789128159680904</c:v>
                </c:pt>
                <c:pt idx="8">
                  <c:v>1.731498685372904</c:v>
                </c:pt>
                <c:pt idx="9">
                  <c:v>2.0089302898139976</c:v>
                </c:pt>
                <c:pt idx="10">
                  <c:v>2.2703984826955037</c:v>
                </c:pt>
                <c:pt idx="11">
                  <c:v>2.3318365001532446</c:v>
                </c:pt>
                <c:pt idx="12">
                  <c:v>2.28564764339577</c:v>
                </c:pt>
                <c:pt idx="13">
                  <c:v>2.2007629995778206</c:v>
                </c:pt>
                <c:pt idx="14">
                  <c:v>2.1024352673676039</c:v>
                </c:pt>
                <c:pt idx="15">
                  <c:v>1.9988140213224492</c:v>
                </c:pt>
                <c:pt idx="16">
                  <c:v>1.892596299234159</c:v>
                </c:pt>
                <c:pt idx="17">
                  <c:v>1.7848349038960687</c:v>
                </c:pt>
                <c:pt idx="18">
                  <c:v>1.6761466453529004</c:v>
                </c:pt>
                <c:pt idx="19">
                  <c:v>1.5671319875213003</c:v>
                </c:pt>
                <c:pt idx="20">
                  <c:v>1.4691220631418884</c:v>
                </c:pt>
                <c:pt idx="21">
                  <c:v>1.3881518105499708</c:v>
                </c:pt>
                <c:pt idx="22">
                  <c:v>1.325237888693175</c:v>
                </c:pt>
                <c:pt idx="23">
                  <c:v>1.2786710775742409</c:v>
                </c:pt>
                <c:pt idx="24">
                  <c:v>1.245600333837438</c:v>
                </c:pt>
                <c:pt idx="25">
                  <c:v>1.2229547120875139</c:v>
                </c:pt>
                <c:pt idx="26">
                  <c:v>1.2079418471944021</c:v>
                </c:pt>
                <c:pt idx="27">
                  <c:v>1.1982704490627676</c:v>
                </c:pt>
                <c:pt idx="28">
                  <c:v>1.1921954244327151</c:v>
                </c:pt>
                <c:pt idx="29">
                  <c:v>1.1884629821092847</c:v>
                </c:pt>
                <c:pt idx="30">
                  <c:v>1.1862137795659555</c:v>
                </c:pt>
                <c:pt idx="31">
                  <c:v>1.1848811628835125</c:v>
                </c:pt>
                <c:pt idx="32">
                  <c:v>1.1841032561258202</c:v>
                </c:pt>
                <c:pt idx="33">
                  <c:v>1.1836550608142813</c:v>
                </c:pt>
                <c:pt idx="34">
                  <c:v>1.1833998020259617</c:v>
                </c:pt>
                <c:pt idx="35">
                  <c:v>1.1832559137837952</c:v>
                </c:pt>
                <c:pt idx="36">
                  <c:v>1.1831755471256171</c:v>
                </c:pt>
                <c:pt idx="37">
                  <c:v>1.183131028851345</c:v>
                </c:pt>
                <c:pt idx="38">
                  <c:v>1.1831065516898949</c:v>
                </c:pt>
                <c:pt idx="39">
                  <c:v>1.1830931843493546</c:v>
                </c:pt>
              </c:numCache>
            </c:numRef>
          </c:yVal>
        </c:ser>
        <c:axId val="79416320"/>
        <c:axId val="79426688"/>
      </c:scatterChart>
      <c:valAx>
        <c:axId val="79416320"/>
        <c:scaling>
          <c:orientation val="minMax"/>
          <c:max val="8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 [s]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79426688"/>
        <c:crossesAt val="1"/>
        <c:crossBetween val="midCat"/>
      </c:valAx>
      <c:valAx>
        <c:axId val="79426688"/>
        <c:scaling>
          <c:orientation val="minMax"/>
          <c:min val="1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h [m]</a:t>
                </a:r>
              </a:p>
            </c:rich>
          </c:tx>
          <c:layout/>
        </c:title>
        <c:numFmt formatCode="0.00" sourceLinked="1"/>
        <c:majorTickMark val="none"/>
        <c:tickLblPos val="nextTo"/>
        <c:crossAx val="7941632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3074860414162068"/>
          <c:y val="0.21229041824808592"/>
          <c:w val="9.8057822687560345E-2"/>
          <c:h val="0.20864901324342908"/>
        </c:manualLayout>
      </c:layout>
      <c:spPr>
        <a:solidFill>
          <a:sysClr val="window" lastClr="FFFFFF"/>
        </a:solidFill>
        <a:ln>
          <a:solidFill>
            <a:sysClr val="windowText" lastClr="000000"/>
          </a:solidFill>
        </a:ln>
      </c:spPr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3" workbookViewId="0" zoomToFit="1"/>
  </sheetViews>
  <pageMargins left="0.25" right="0.25" top="1" bottom="0.25" header="0" footer="0"/>
  <pageSetup paperSize="9" orientation="landscape" horizontalDpi="300" verticalDpi="300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83" workbookViewId="0" zoomToFit="1"/>
  </sheetViews>
  <pageMargins left="0.25" right="0.25" top="1" bottom="0.25" header="0" footer="0"/>
  <pageSetup paperSize="9" orientation="landscape" horizontalDpi="300" verticalDpi="300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161926</xdr:colOff>
      <xdr:row>0</xdr:row>
      <xdr:rowOff>85725</xdr:rowOff>
    </xdr:from>
    <xdr:to>
      <xdr:col>11</xdr:col>
      <xdr:colOff>219076</xdr:colOff>
      <xdr:row>9</xdr:row>
      <xdr:rowOff>76200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404091" y="-9621"/>
    <xdr:ext cx="9310221" cy="607919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490682" y="0"/>
    <xdr:ext cx="9310221" cy="550333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52"/>
  <sheetViews>
    <sheetView tabSelected="1" workbookViewId="0">
      <selection activeCell="B9" sqref="B9"/>
    </sheetView>
  </sheetViews>
  <sheetFormatPr defaultRowHeight="15"/>
  <cols>
    <col min="1" max="1" width="10.5703125" customWidth="1"/>
    <col min="2" max="2" width="7.85546875" customWidth="1"/>
    <col min="3" max="3" width="10.28515625" customWidth="1"/>
    <col min="4" max="4" width="10.42578125" customWidth="1"/>
    <col min="5" max="5" width="7.28515625" customWidth="1"/>
    <col min="8" max="8" width="8.140625" customWidth="1"/>
    <col min="11" max="12" width="8.5703125" customWidth="1"/>
    <col min="14" max="14" width="7.5703125" customWidth="1"/>
  </cols>
  <sheetData>
    <row r="1" spans="1:16" ht="16.5" thickTop="1" thickBot="1">
      <c r="A1" s="28" t="s">
        <v>0</v>
      </c>
      <c r="B1" s="16">
        <v>6.8</v>
      </c>
      <c r="C1" s="17" t="s">
        <v>1</v>
      </c>
      <c r="D1" s="16">
        <v>11.4</v>
      </c>
      <c r="E1" s="1"/>
    </row>
    <row r="2" spans="1:16" ht="16.5" thickTop="1" thickBot="1">
      <c r="A2" s="1"/>
      <c r="B2" s="1"/>
      <c r="C2" s="1"/>
      <c r="D2" s="1"/>
      <c r="E2" s="1"/>
    </row>
    <row r="3" spans="1:16" ht="19.5" thickTop="1">
      <c r="A3" s="20" t="s">
        <v>2</v>
      </c>
      <c r="B3" s="24">
        <f>15+B1</f>
        <v>21.8</v>
      </c>
      <c r="C3" s="1"/>
      <c r="D3" s="20" t="s">
        <v>8</v>
      </c>
      <c r="E3" s="24">
        <f>20*B1</f>
        <v>136</v>
      </c>
      <c r="G3">
        <v>0</v>
      </c>
      <c r="H3">
        <v>4</v>
      </c>
      <c r="I3">
        <v>10</v>
      </c>
    </row>
    <row r="4" spans="1:16" ht="18.75">
      <c r="A4" s="21" t="s">
        <v>3</v>
      </c>
      <c r="B4" s="25">
        <f>1000+50*B1</f>
        <v>1340</v>
      </c>
      <c r="C4" s="1"/>
      <c r="D4" s="21" t="s">
        <v>24</v>
      </c>
      <c r="E4" s="25">
        <f>40*D1</f>
        <v>456</v>
      </c>
      <c r="G4">
        <f>E3</f>
        <v>136</v>
      </c>
      <c r="H4">
        <f>E4</f>
        <v>456</v>
      </c>
      <c r="I4">
        <f>E3</f>
        <v>136</v>
      </c>
    </row>
    <row r="5" spans="1:16" ht="18">
      <c r="A5" s="22" t="s">
        <v>4</v>
      </c>
      <c r="B5" s="25">
        <f>B4/4</f>
        <v>335</v>
      </c>
      <c r="C5" s="1"/>
      <c r="D5" s="21" t="s">
        <v>25</v>
      </c>
      <c r="E5" s="31">
        <f>(E4*B7/(B3*SQRT(B6)))^(3/5)</f>
        <v>2.444943140086461</v>
      </c>
    </row>
    <row r="6" spans="1:16" ht="18">
      <c r="A6" s="21" t="s">
        <v>22</v>
      </c>
      <c r="B6" s="25">
        <v>5.0000000000000001E-3</v>
      </c>
      <c r="C6" s="1"/>
      <c r="D6" s="21" t="s">
        <v>26</v>
      </c>
      <c r="E6" s="31">
        <f>E4/(B3*E5)</f>
        <v>8.5553855423896863</v>
      </c>
    </row>
    <row r="7" spans="1:16" ht="19.5" thickBot="1">
      <c r="A7" s="23" t="s">
        <v>23</v>
      </c>
      <c r="B7" s="26">
        <v>1.4999999999999999E-2</v>
      </c>
      <c r="C7" s="1"/>
      <c r="D7" s="21" t="s">
        <v>27</v>
      </c>
      <c r="E7" s="31">
        <f>(5/3)*E6</f>
        <v>14.258975903982812</v>
      </c>
    </row>
    <row r="8" spans="1:16" ht="16.5" thickTop="1" thickBot="1">
      <c r="A8" s="1"/>
      <c r="B8" s="1"/>
      <c r="C8" s="1"/>
      <c r="D8" s="27" t="s">
        <v>6</v>
      </c>
      <c r="E8" s="26">
        <f>ROUNDDOWN(B5/(10*E7),0)*10</f>
        <v>20</v>
      </c>
    </row>
    <row r="9" spans="1:16" ht="15.75" thickTop="1"/>
    <row r="10" spans="1:16" ht="15.75" thickBot="1"/>
    <row r="11" spans="1:16" ht="20.25" thickTop="1" thickBot="1">
      <c r="A11" s="17" t="s">
        <v>5</v>
      </c>
      <c r="B11" s="18" t="s">
        <v>7</v>
      </c>
      <c r="C11" s="18" t="s">
        <v>8</v>
      </c>
      <c r="D11" s="18" t="s">
        <v>9</v>
      </c>
      <c r="E11" s="18" t="s">
        <v>10</v>
      </c>
      <c r="F11" s="18" t="s">
        <v>11</v>
      </c>
      <c r="G11" s="18" t="s">
        <v>12</v>
      </c>
      <c r="H11" s="18" t="s">
        <v>13</v>
      </c>
      <c r="I11" s="18" t="s">
        <v>14</v>
      </c>
      <c r="J11" s="18" t="s">
        <v>15</v>
      </c>
      <c r="K11" s="18" t="s">
        <v>16</v>
      </c>
      <c r="L11" s="18" t="s">
        <v>17</v>
      </c>
      <c r="M11" s="18" t="s">
        <v>18</v>
      </c>
      <c r="N11" s="18" t="s">
        <v>19</v>
      </c>
      <c r="O11" s="18" t="s">
        <v>20</v>
      </c>
      <c r="P11" s="19" t="s">
        <v>21</v>
      </c>
    </row>
    <row r="12" spans="1:16" ht="15.75" thickTop="1">
      <c r="A12" s="5">
        <v>0</v>
      </c>
      <c r="B12" s="6">
        <v>0</v>
      </c>
      <c r="C12" s="7">
        <f>E3</f>
        <v>136</v>
      </c>
      <c r="D12" s="7">
        <f>(C12*$B$7/($B$3*SQRT($B$6)))^(3/5)</f>
        <v>1.1830775219329839</v>
      </c>
      <c r="E12" s="7">
        <f>(5/3)*(C12/($B$3*D12))</f>
        <v>8.7885648438585999</v>
      </c>
      <c r="F12" s="7">
        <f>D12</f>
        <v>1.1830775219329839</v>
      </c>
      <c r="G12" s="7">
        <f>C12</f>
        <v>136</v>
      </c>
      <c r="H12" s="7">
        <f t="shared" ref="H12:P12" si="0">E12</f>
        <v>8.7885648438585999</v>
      </c>
      <c r="I12" s="7">
        <f t="shared" si="0"/>
        <v>1.1830775219329839</v>
      </c>
      <c r="J12" s="7">
        <f t="shared" si="0"/>
        <v>136</v>
      </c>
      <c r="K12" s="7">
        <f t="shared" si="0"/>
        <v>8.7885648438585999</v>
      </c>
      <c r="L12" s="7">
        <f t="shared" si="0"/>
        <v>1.1830775219329839</v>
      </c>
      <c r="M12" s="7">
        <f t="shared" si="0"/>
        <v>136</v>
      </c>
      <c r="N12" s="7">
        <f t="shared" si="0"/>
        <v>8.7885648438585999</v>
      </c>
      <c r="O12" s="7">
        <f t="shared" si="0"/>
        <v>1.1830775219329839</v>
      </c>
      <c r="P12" s="8">
        <f t="shared" si="0"/>
        <v>136</v>
      </c>
    </row>
    <row r="13" spans="1:16">
      <c r="A13" s="9">
        <v>1</v>
      </c>
      <c r="B13" s="2">
        <f>E8</f>
        <v>20</v>
      </c>
      <c r="C13" s="3">
        <f>C12+53.33333</f>
        <v>189.33332999999999</v>
      </c>
      <c r="D13" s="3">
        <f t="shared" ref="D13:D32" si="1">(C13*$B$7/($B$3*SQRT($B$6)))^(3/5)</f>
        <v>1.4428663397097858</v>
      </c>
      <c r="E13" s="3">
        <f t="shared" ref="E13:E32" si="2">(5/3)*(C13/($B$3*D13))</f>
        <v>10.032131758142798</v>
      </c>
      <c r="F13" s="3">
        <f t="shared" ref="F13:F27" si="3">F12-E12*($E$8/$B$5)*(F12-D12)</f>
        <v>1.1830775219329839</v>
      </c>
      <c r="G13" s="3">
        <f>(1/$B$7)*$B$3*(F13^(5/3))*SQRT($B$6)</f>
        <v>136.00000000000003</v>
      </c>
      <c r="H13" s="3">
        <f>(5/3)*(G13/($B$3*F13))</f>
        <v>8.7885648438585999</v>
      </c>
      <c r="I13" s="3">
        <f t="shared" ref="I13:I27" si="4">I12-H12*($E$8/$B$5)*(I12-F12)</f>
        <v>1.1830775219329839</v>
      </c>
      <c r="J13" s="3">
        <f>(1/$B$7)*$B$3*(I13^(5/3))*SQRT($B$6)</f>
        <v>136.00000000000003</v>
      </c>
      <c r="K13" s="3">
        <f>(5/3)*(J13/($B$3*I13))</f>
        <v>8.7885648438585999</v>
      </c>
      <c r="L13" s="3">
        <f t="shared" ref="L13:L27" si="5">L12-K12*($E$8/$B$5)*(L12-I12)</f>
        <v>1.1830775219329839</v>
      </c>
      <c r="M13" s="3">
        <f>(1/$B$7)*$B$3*(L13^(5/3))*SQRT($B$6)</f>
        <v>136.00000000000003</v>
      </c>
      <c r="N13" s="3">
        <f>(5/3)*(M13/($B$3*L13))</f>
        <v>8.7885648438585999</v>
      </c>
      <c r="O13" s="3">
        <f t="shared" ref="O13:O27" si="6">O12-N12*($E$8/$B$5)*(O12-L12)</f>
        <v>1.1830775219329839</v>
      </c>
      <c r="P13" s="10">
        <f>(1/$B$7)*$B$3*(O13^(5/3))*SQRT($B$6)</f>
        <v>136.00000000000003</v>
      </c>
    </row>
    <row r="14" spans="1:16">
      <c r="A14" s="9">
        <v>2</v>
      </c>
      <c r="B14" s="2">
        <f t="shared" ref="B14:B27" si="7">B13+$E$8</f>
        <v>40</v>
      </c>
      <c r="C14" s="3">
        <f t="shared" ref="C14:C18" si="8">C13+53.33333</f>
        <v>242.66665999999998</v>
      </c>
      <c r="D14" s="3">
        <f t="shared" si="1"/>
        <v>1.6745415404076478</v>
      </c>
      <c r="E14" s="3">
        <f t="shared" si="2"/>
        <v>11.079150020595865</v>
      </c>
      <c r="F14" s="3">
        <f t="shared" si="3"/>
        <v>1.3386736800959109</v>
      </c>
      <c r="G14" s="3">
        <f t="shared" ref="G14:G32" si="9">(1/$B$7)*$B$3*(F14^(5/3))*SQRT($B$6)</f>
        <v>167.09935669487589</v>
      </c>
      <c r="H14" s="3">
        <f t="shared" ref="H14:H32" si="10">(5/3)*(G14/($B$3*F14))</f>
        <v>9.5431622847279218</v>
      </c>
      <c r="I14" s="3">
        <f t="shared" si="4"/>
        <v>1.1830775219329839</v>
      </c>
      <c r="J14" s="3">
        <f t="shared" ref="J14:J32" si="11">(1/$B$7)*$B$3*(I14^(5/3))*SQRT($B$6)</f>
        <v>136.00000000000003</v>
      </c>
      <c r="K14" s="3">
        <f t="shared" ref="K14:K32" si="12">(5/3)*(J14/($B$3*I14))</f>
        <v>8.7885648438585999</v>
      </c>
      <c r="L14" s="3">
        <f t="shared" si="5"/>
        <v>1.1830775219329839</v>
      </c>
      <c r="M14" s="3">
        <f t="shared" ref="M14:M32" si="13">(1/$B$7)*$B$3*(L14^(5/3))*SQRT($B$6)</f>
        <v>136.00000000000003</v>
      </c>
      <c r="N14" s="3">
        <f t="shared" ref="N14:N32" si="14">(5/3)*(M14/($B$3*L14))</f>
        <v>8.7885648438585999</v>
      </c>
      <c r="O14" s="3">
        <f t="shared" si="6"/>
        <v>1.1830775219329839</v>
      </c>
      <c r="P14" s="10">
        <f t="shared" ref="P14:P32" si="15">(1/$B$7)*$B$3*(O14^(5/3))*SQRT($B$6)</f>
        <v>136.00000000000003</v>
      </c>
    </row>
    <row r="15" spans="1:16">
      <c r="A15" s="9">
        <v>3</v>
      </c>
      <c r="B15" s="2">
        <f t="shared" si="7"/>
        <v>60</v>
      </c>
      <c r="C15" s="3">
        <f t="shared" si="8"/>
        <v>295.99998999999997</v>
      </c>
      <c r="D15" s="3">
        <f t="shared" si="1"/>
        <v>1.8865350387829589</v>
      </c>
      <c r="E15" s="3">
        <f t="shared" si="2"/>
        <v>11.995519928976929</v>
      </c>
      <c r="F15" s="3">
        <f t="shared" si="3"/>
        <v>1.5608307195878672</v>
      </c>
      <c r="G15" s="3">
        <f t="shared" si="9"/>
        <v>215.82905548010055</v>
      </c>
      <c r="H15" s="3">
        <f t="shared" si="10"/>
        <v>10.571737285738044</v>
      </c>
      <c r="I15" s="3">
        <f t="shared" si="4"/>
        <v>1.2717270376481484</v>
      </c>
      <c r="J15" s="3">
        <f t="shared" si="11"/>
        <v>153.40519884638977</v>
      </c>
      <c r="K15" s="3">
        <f t="shared" si="12"/>
        <v>9.2222826630997243</v>
      </c>
      <c r="L15" s="3">
        <f t="shared" si="5"/>
        <v>1.1830775219329839</v>
      </c>
      <c r="M15" s="3">
        <f t="shared" si="13"/>
        <v>136.00000000000003</v>
      </c>
      <c r="N15" s="3">
        <f t="shared" si="14"/>
        <v>8.7885648438585999</v>
      </c>
      <c r="O15" s="3">
        <f t="shared" si="6"/>
        <v>1.1830775219329839</v>
      </c>
      <c r="P15" s="10">
        <f t="shared" si="15"/>
        <v>136.00000000000003</v>
      </c>
    </row>
    <row r="16" spans="1:16">
      <c r="A16" s="9">
        <v>4</v>
      </c>
      <c r="B16" s="2">
        <f t="shared" si="7"/>
        <v>80</v>
      </c>
      <c r="C16" s="3">
        <f t="shared" si="8"/>
        <v>349.33331999999996</v>
      </c>
      <c r="D16" s="3">
        <f t="shared" si="1"/>
        <v>2.0836936334568561</v>
      </c>
      <c r="E16" s="3">
        <f t="shared" si="2"/>
        <v>12.81735469079719</v>
      </c>
      <c r="F16" s="3">
        <f t="shared" si="3"/>
        <v>1.794084012236141</v>
      </c>
      <c r="G16" s="3">
        <f t="shared" si="9"/>
        <v>272.22094052236707</v>
      </c>
      <c r="H16" s="3">
        <f t="shared" si="10"/>
        <v>11.600347792489561</v>
      </c>
      <c r="I16" s="3">
        <f t="shared" si="4"/>
        <v>1.4541943913082247</v>
      </c>
      <c r="J16" s="3">
        <f t="shared" si="11"/>
        <v>191.81725814306549</v>
      </c>
      <c r="K16" s="3">
        <f t="shared" si="12"/>
        <v>10.084571966610474</v>
      </c>
      <c r="L16" s="3">
        <f t="shared" si="5"/>
        <v>1.2318865304029629</v>
      </c>
      <c r="M16" s="3">
        <f t="shared" si="13"/>
        <v>145.47937091997733</v>
      </c>
      <c r="N16" s="3">
        <f t="shared" si="14"/>
        <v>9.0286530372080929</v>
      </c>
      <c r="O16" s="3">
        <f t="shared" si="6"/>
        <v>1.1830775219329839</v>
      </c>
      <c r="P16" s="10">
        <f t="shared" si="15"/>
        <v>136.00000000000003</v>
      </c>
    </row>
    <row r="17" spans="1:16">
      <c r="A17" s="9">
        <v>5</v>
      </c>
      <c r="B17" s="2">
        <f t="shared" si="7"/>
        <v>100</v>
      </c>
      <c r="C17" s="3">
        <f t="shared" si="8"/>
        <v>402.66664999999995</v>
      </c>
      <c r="D17" s="3">
        <f t="shared" si="1"/>
        <v>2.2691189092058837</v>
      </c>
      <c r="E17" s="3">
        <f t="shared" si="2"/>
        <v>13.566901212014669</v>
      </c>
      <c r="F17" s="3">
        <f t="shared" si="3"/>
        <v>2.0156976980303698</v>
      </c>
      <c r="G17" s="3">
        <f t="shared" si="9"/>
        <v>330.54143113355843</v>
      </c>
      <c r="H17" s="3">
        <f t="shared" si="10"/>
        <v>12.536974984100384</v>
      </c>
      <c r="I17" s="3">
        <f t="shared" si="4"/>
        <v>1.6895876936259122</v>
      </c>
      <c r="J17" s="3">
        <f t="shared" si="11"/>
        <v>246.31156260563469</v>
      </c>
      <c r="K17" s="3">
        <f t="shared" si="12"/>
        <v>11.145416891740002</v>
      </c>
      <c r="L17" s="3">
        <f t="shared" si="5"/>
        <v>1.365730089927879</v>
      </c>
      <c r="M17" s="3">
        <f t="shared" si="13"/>
        <v>172.76603514461132</v>
      </c>
      <c r="N17" s="3">
        <f t="shared" si="14"/>
        <v>9.6713198092656203</v>
      </c>
      <c r="O17" s="3">
        <f t="shared" si="6"/>
        <v>1.2093867519368997</v>
      </c>
      <c r="P17" s="10">
        <f t="shared" si="15"/>
        <v>141.07787675551171</v>
      </c>
    </row>
    <row r="18" spans="1:16">
      <c r="A18" s="9">
        <v>6</v>
      </c>
      <c r="B18" s="2">
        <f t="shared" si="7"/>
        <v>120</v>
      </c>
      <c r="C18" s="3">
        <f t="shared" si="8"/>
        <v>455.99997999999994</v>
      </c>
      <c r="D18" s="3">
        <f t="shared" si="1"/>
        <v>2.4449430757458512</v>
      </c>
      <c r="E18" s="3">
        <f t="shared" si="2"/>
        <v>14.258975653825336</v>
      </c>
      <c r="F18" s="3">
        <f t="shared" si="3"/>
        <v>2.2209598196451341</v>
      </c>
      <c r="G18" s="3">
        <f t="shared" si="9"/>
        <v>388.52419808419808</v>
      </c>
      <c r="H18" s="3">
        <f t="shared" si="10"/>
        <v>13.374255853745501</v>
      </c>
      <c r="I18" s="3">
        <f t="shared" si="4"/>
        <v>1.9336732439114974</v>
      </c>
      <c r="J18" s="3">
        <f t="shared" si="11"/>
        <v>308.42912609243524</v>
      </c>
      <c r="K18" s="3">
        <f t="shared" si="12"/>
        <v>12.194515537254905</v>
      </c>
      <c r="L18" s="3">
        <f t="shared" si="5"/>
        <v>1.5812242992875505</v>
      </c>
      <c r="M18" s="3">
        <f t="shared" si="13"/>
        <v>220.54947900881101</v>
      </c>
      <c r="N18" s="3">
        <f t="shared" si="14"/>
        <v>10.663623732302668</v>
      </c>
      <c r="O18" s="3">
        <f t="shared" si="6"/>
        <v>1.2996581801016083</v>
      </c>
      <c r="P18" s="10">
        <f t="shared" si="15"/>
        <v>159.06164798490769</v>
      </c>
    </row>
    <row r="19" spans="1:16">
      <c r="A19" s="9">
        <v>7</v>
      </c>
      <c r="B19" s="2">
        <f t="shared" si="7"/>
        <v>140</v>
      </c>
      <c r="C19" s="3">
        <f>C18-35.55556</f>
        <v>420.44441999999992</v>
      </c>
      <c r="D19" s="3">
        <f t="shared" si="1"/>
        <v>2.3287078855038268</v>
      </c>
      <c r="E19" s="3">
        <f t="shared" si="2"/>
        <v>13.803392433819548</v>
      </c>
      <c r="F19" s="3">
        <f t="shared" si="3"/>
        <v>2.4116327626663074</v>
      </c>
      <c r="G19" s="3">
        <f t="shared" si="9"/>
        <v>445.69270815349665</v>
      </c>
      <c r="H19" s="3">
        <f t="shared" si="10"/>
        <v>14.129168667085276</v>
      </c>
      <c r="I19" s="3">
        <f t="shared" si="4"/>
        <v>2.1630609553866074</v>
      </c>
      <c r="J19" s="3">
        <f t="shared" si="11"/>
        <v>371.79039590306724</v>
      </c>
      <c r="K19" s="3">
        <f t="shared" si="12"/>
        <v>13.140795743013987</v>
      </c>
      <c r="L19" s="3">
        <f t="shared" si="5"/>
        <v>1.8378179787684945</v>
      </c>
      <c r="M19" s="3">
        <f t="shared" si="13"/>
        <v>283.37034331203125</v>
      </c>
      <c r="N19" s="3">
        <f t="shared" si="14"/>
        <v>11.788109369949318</v>
      </c>
      <c r="O19" s="3">
        <f t="shared" si="6"/>
        <v>1.4789128159680904</v>
      </c>
      <c r="P19" s="10">
        <f t="shared" si="15"/>
        <v>197.28217963471872</v>
      </c>
    </row>
    <row r="20" spans="1:16">
      <c r="A20" s="9">
        <v>8</v>
      </c>
      <c r="B20" s="2">
        <f t="shared" si="7"/>
        <v>160</v>
      </c>
      <c r="C20" s="3">
        <f t="shared" ref="C20:C27" si="16">C19-35.55556</f>
        <v>384.88885999999991</v>
      </c>
      <c r="D20" s="3">
        <f t="shared" si="1"/>
        <v>2.2084677554242642</v>
      </c>
      <c r="E20" s="3">
        <f t="shared" si="2"/>
        <v>13.324058615008866</v>
      </c>
      <c r="F20" s="3">
        <f t="shared" si="3"/>
        <v>2.3432957703080985</v>
      </c>
      <c r="G20" s="3">
        <f t="shared" si="9"/>
        <v>424.84327797474771</v>
      </c>
      <c r="H20" s="3">
        <f t="shared" si="10"/>
        <v>13.860978774172697</v>
      </c>
      <c r="I20" s="3">
        <f t="shared" si="4"/>
        <v>2.3727393429052399</v>
      </c>
      <c r="J20" s="3">
        <f t="shared" si="11"/>
        <v>433.77743443415352</v>
      </c>
      <c r="K20" s="3">
        <f t="shared" si="12"/>
        <v>13.976846010361669</v>
      </c>
      <c r="L20" s="3">
        <f t="shared" si="5"/>
        <v>2.0929792636991511</v>
      </c>
      <c r="M20" s="3">
        <f t="shared" si="13"/>
        <v>351.93174750694078</v>
      </c>
      <c r="N20" s="3">
        <f t="shared" si="14"/>
        <v>12.855405388320131</v>
      </c>
      <c r="O20" s="3">
        <f t="shared" si="6"/>
        <v>1.731498685372904</v>
      </c>
      <c r="P20" s="10">
        <f t="shared" si="15"/>
        <v>256.57864875327721</v>
      </c>
    </row>
    <row r="21" spans="1:16">
      <c r="A21" s="9">
        <v>9</v>
      </c>
      <c r="B21" s="2">
        <f t="shared" si="7"/>
        <v>180</v>
      </c>
      <c r="C21" s="3">
        <f t="shared" si="16"/>
        <v>349.33329999999989</v>
      </c>
      <c r="D21" s="3">
        <f t="shared" si="1"/>
        <v>2.0836935618795902</v>
      </c>
      <c r="E21" s="3">
        <f t="shared" si="2"/>
        <v>12.817354397269963</v>
      </c>
      <c r="F21" s="3">
        <f t="shared" si="3"/>
        <v>2.2360446435464572</v>
      </c>
      <c r="G21" s="3">
        <f t="shared" si="9"/>
        <v>392.93226077398265</v>
      </c>
      <c r="H21" s="3">
        <f t="shared" si="10"/>
        <v>13.434746397584306</v>
      </c>
      <c r="I21" s="3">
        <f t="shared" si="4"/>
        <v>2.348374164707939</v>
      </c>
      <c r="J21" s="3">
        <f t="shared" si="11"/>
        <v>426.37892132719799</v>
      </c>
      <c r="K21" s="3">
        <f t="shared" si="12"/>
        <v>13.880997904748973</v>
      </c>
      <c r="L21" s="3">
        <f t="shared" si="5"/>
        <v>2.3264218635146787</v>
      </c>
      <c r="M21" s="3">
        <f t="shared" si="13"/>
        <v>419.75674920198611</v>
      </c>
      <c r="N21" s="3">
        <f t="shared" si="14"/>
        <v>13.794357373698798</v>
      </c>
      <c r="O21" s="3">
        <f t="shared" si="6"/>
        <v>2.0089302898139976</v>
      </c>
      <c r="P21" s="10">
        <f t="shared" si="15"/>
        <v>328.69392815711257</v>
      </c>
    </row>
    <row r="22" spans="1:16">
      <c r="A22" s="9">
        <v>10</v>
      </c>
      <c r="B22" s="2">
        <f t="shared" si="7"/>
        <v>200</v>
      </c>
      <c r="C22" s="3">
        <f t="shared" si="16"/>
        <v>313.77773999999988</v>
      </c>
      <c r="D22" s="3">
        <f t="shared" si="1"/>
        <v>1.9537236619357052</v>
      </c>
      <c r="E22" s="3">
        <f t="shared" si="2"/>
        <v>12.278667818069582</v>
      </c>
      <c r="F22" s="3">
        <f t="shared" si="3"/>
        <v>2.1194632819624779</v>
      </c>
      <c r="G22" s="3">
        <f t="shared" si="9"/>
        <v>359.3850982530912</v>
      </c>
      <c r="H22" s="3">
        <f t="shared" si="10"/>
        <v>12.963623940423284</v>
      </c>
      <c r="I22" s="3">
        <f t="shared" si="4"/>
        <v>2.2582775300950084</v>
      </c>
      <c r="J22" s="3">
        <f t="shared" si="11"/>
        <v>399.46532982373992</v>
      </c>
      <c r="K22" s="3">
        <f t="shared" si="12"/>
        <v>13.523653502975915</v>
      </c>
      <c r="L22" s="3">
        <f t="shared" si="5"/>
        <v>2.3446140931784436</v>
      </c>
      <c r="M22" s="3">
        <f t="shared" si="13"/>
        <v>425.24170942242807</v>
      </c>
      <c r="N22" s="3">
        <f t="shared" si="14"/>
        <v>13.866177017485038</v>
      </c>
      <c r="O22" s="3">
        <f t="shared" si="6"/>
        <v>2.2703984826955037</v>
      </c>
      <c r="P22" s="10">
        <f t="shared" si="15"/>
        <v>403.0451657988628</v>
      </c>
    </row>
    <row r="23" spans="1:16">
      <c r="A23" s="9">
        <v>11</v>
      </c>
      <c r="B23" s="2">
        <f t="shared" si="7"/>
        <v>220</v>
      </c>
      <c r="C23" s="3">
        <f t="shared" si="16"/>
        <v>278.22217999999987</v>
      </c>
      <c r="D23" s="3">
        <f t="shared" si="1"/>
        <v>1.8177113017638451</v>
      </c>
      <c r="E23" s="3">
        <f t="shared" si="2"/>
        <v>11.701973161448164</v>
      </c>
      <c r="F23" s="3">
        <f t="shared" si="3"/>
        <v>1.9979670587623697</v>
      </c>
      <c r="G23" s="3">
        <f t="shared" si="9"/>
        <v>325.70976259982564</v>
      </c>
      <c r="H23" s="3">
        <f t="shared" si="10"/>
        <v>12.463347625137315</v>
      </c>
      <c r="I23" s="3">
        <f t="shared" si="4"/>
        <v>2.150842562312159</v>
      </c>
      <c r="J23" s="3">
        <f t="shared" si="11"/>
        <v>368.29679542854143</v>
      </c>
      <c r="K23" s="3">
        <f t="shared" si="12"/>
        <v>13.091263791364181</v>
      </c>
      <c r="L23" s="3">
        <f t="shared" si="5"/>
        <v>2.2749074804155662</v>
      </c>
      <c r="M23" s="3">
        <f t="shared" si="13"/>
        <v>404.38012421465493</v>
      </c>
      <c r="N23" s="3">
        <f t="shared" si="14"/>
        <v>13.589964384643242</v>
      </c>
      <c r="O23" s="3">
        <f t="shared" si="6"/>
        <v>2.3318365001532446</v>
      </c>
      <c r="P23" s="10">
        <f t="shared" si="15"/>
        <v>421.38628535442427</v>
      </c>
    </row>
    <row r="24" spans="1:16">
      <c r="A24" s="9">
        <v>12</v>
      </c>
      <c r="B24" s="2">
        <f t="shared" si="7"/>
        <v>240</v>
      </c>
      <c r="C24" s="3">
        <f t="shared" si="16"/>
        <v>242.66661999999985</v>
      </c>
      <c r="D24" s="3">
        <f t="shared" si="1"/>
        <v>1.6745413747936391</v>
      </c>
      <c r="E24" s="3">
        <f t="shared" si="2"/>
        <v>11.079149290102396</v>
      </c>
      <c r="F24" s="3">
        <f t="shared" si="3"/>
        <v>1.8720358330553095</v>
      </c>
      <c r="G24" s="3">
        <f t="shared" si="9"/>
        <v>292.21813571821951</v>
      </c>
      <c r="H24" s="3">
        <f t="shared" si="10"/>
        <v>11.933978863867184</v>
      </c>
      <c r="I24" s="3">
        <f t="shared" si="4"/>
        <v>2.0370908880369987</v>
      </c>
      <c r="J24" s="3">
        <f t="shared" si="11"/>
        <v>336.40898009664704</v>
      </c>
      <c r="K24" s="3">
        <f t="shared" si="12"/>
        <v>12.625524534531747</v>
      </c>
      <c r="L24" s="3">
        <f t="shared" si="5"/>
        <v>2.1779423120486587</v>
      </c>
      <c r="M24" s="3">
        <f t="shared" si="13"/>
        <v>376.06321724559172</v>
      </c>
      <c r="N24" s="3">
        <f t="shared" si="14"/>
        <v>13.200997259536182</v>
      </c>
      <c r="O24" s="3">
        <f t="shared" si="6"/>
        <v>2.28564764339577</v>
      </c>
      <c r="P24" s="10">
        <f t="shared" si="15"/>
        <v>407.56702280973133</v>
      </c>
    </row>
    <row r="25" spans="1:16">
      <c r="A25" s="9">
        <v>13</v>
      </c>
      <c r="B25" s="2">
        <f t="shared" si="7"/>
        <v>260</v>
      </c>
      <c r="C25" s="3">
        <f t="shared" si="16"/>
        <v>207.11105999999984</v>
      </c>
      <c r="D25" s="3">
        <f t="shared" si="1"/>
        <v>1.522691182331402</v>
      </c>
      <c r="E25" s="3">
        <f t="shared" si="2"/>
        <v>10.398811711012042</v>
      </c>
      <c r="F25" s="3">
        <f t="shared" si="3"/>
        <v>1.741404753231492</v>
      </c>
      <c r="G25" s="3">
        <f t="shared" si="9"/>
        <v>259.02982926938029</v>
      </c>
      <c r="H25" s="3">
        <f t="shared" si="10"/>
        <v>11.372142938063769</v>
      </c>
      <c r="I25" s="3">
        <f t="shared" si="4"/>
        <v>1.9194930649011233</v>
      </c>
      <c r="J25" s="3">
        <f t="shared" si="11"/>
        <v>304.66868328718942</v>
      </c>
      <c r="K25" s="3">
        <f t="shared" si="12"/>
        <v>12.134825186638707</v>
      </c>
      <c r="L25" s="3">
        <f t="shared" si="5"/>
        <v>2.0717737681929602</v>
      </c>
      <c r="M25" s="3">
        <f t="shared" si="13"/>
        <v>346.00904617694238</v>
      </c>
      <c r="N25" s="3">
        <f t="shared" si="14"/>
        <v>12.768426455748607</v>
      </c>
      <c r="O25" s="3">
        <f t="shared" si="6"/>
        <v>2.2007629995778206</v>
      </c>
      <c r="P25" s="10">
        <f t="shared" si="15"/>
        <v>382.65350567279927</v>
      </c>
    </row>
    <row r="26" spans="1:16">
      <c r="A26" s="9">
        <v>14</v>
      </c>
      <c r="B26" s="2">
        <f t="shared" si="7"/>
        <v>280</v>
      </c>
      <c r="C26" s="3">
        <f t="shared" si="16"/>
        <v>171.55549999999982</v>
      </c>
      <c r="D26" s="3">
        <f t="shared" si="1"/>
        <v>1.3599803879350367</v>
      </c>
      <c r="E26" s="3">
        <f t="shared" si="2"/>
        <v>9.6441566589705801</v>
      </c>
      <c r="F26" s="3">
        <f t="shared" si="3"/>
        <v>1.6056219924892163</v>
      </c>
      <c r="G26" s="3">
        <f t="shared" si="9"/>
        <v>226.25025825084032</v>
      </c>
      <c r="H26" s="3">
        <f t="shared" si="10"/>
        <v>10.773034024498143</v>
      </c>
      <c r="I26" s="3">
        <f t="shared" si="4"/>
        <v>1.7985828717127355</v>
      </c>
      <c r="J26" s="3">
        <f t="shared" si="11"/>
        <v>273.359596925174</v>
      </c>
      <c r="K26" s="3">
        <f t="shared" si="12"/>
        <v>11.619732446794414</v>
      </c>
      <c r="L26" s="3">
        <f t="shared" si="5"/>
        <v>1.9614513972231191</v>
      </c>
      <c r="M26" s="3">
        <f t="shared" si="13"/>
        <v>315.84898729288642</v>
      </c>
      <c r="N26" s="3">
        <f t="shared" si="14"/>
        <v>12.311024441856969</v>
      </c>
      <c r="O26" s="3">
        <f t="shared" si="6"/>
        <v>2.1024352673676039</v>
      </c>
      <c r="P26" s="10">
        <f t="shared" si="15"/>
        <v>354.58576099035054</v>
      </c>
    </row>
    <row r="27" spans="1:16">
      <c r="A27" s="9">
        <v>15</v>
      </c>
      <c r="B27" s="2">
        <f t="shared" si="7"/>
        <v>300</v>
      </c>
      <c r="C27" s="3">
        <f t="shared" si="16"/>
        <v>135.99993999999981</v>
      </c>
      <c r="D27" s="3">
        <f t="shared" si="1"/>
        <v>1.1830772087653758</v>
      </c>
      <c r="E27" s="3">
        <f t="shared" si="2"/>
        <v>8.7885632929351818</v>
      </c>
      <c r="F27" s="3">
        <f t="shared" si="3"/>
        <v>1.4641887915171918</v>
      </c>
      <c r="G27" s="3">
        <f t="shared" si="9"/>
        <v>194.019493576147</v>
      </c>
      <c r="H27" s="3">
        <f t="shared" si="10"/>
        <v>10.130725424105403</v>
      </c>
      <c r="I27" s="3">
        <f t="shared" si="4"/>
        <v>1.6744769542636579</v>
      </c>
      <c r="J27" s="3">
        <f t="shared" si="11"/>
        <v>242.65106100174</v>
      </c>
      <c r="K27" s="3">
        <f t="shared" si="12"/>
        <v>11.078865140959213</v>
      </c>
      <c r="L27" s="3">
        <f t="shared" si="5"/>
        <v>1.8484669977941897</v>
      </c>
      <c r="M27" s="3">
        <f t="shared" si="13"/>
        <v>286.11221879852161</v>
      </c>
      <c r="N27" s="3">
        <f t="shared" si="14"/>
        <v>11.833602044302847</v>
      </c>
      <c r="O27" s="3">
        <f t="shared" si="6"/>
        <v>1.9988140213224492</v>
      </c>
      <c r="P27" s="10">
        <f t="shared" si="15"/>
        <v>325.93991567135885</v>
      </c>
    </row>
    <row r="28" spans="1:16">
      <c r="A28" s="9">
        <v>16</v>
      </c>
      <c r="B28" s="2">
        <f t="shared" ref="B28:B32" si="17">B27+$E$8</f>
        <v>320</v>
      </c>
      <c r="C28" s="4">
        <v>136</v>
      </c>
      <c r="D28" s="3">
        <f t="shared" si="1"/>
        <v>1.1830775219329839</v>
      </c>
      <c r="E28" s="3">
        <f t="shared" si="2"/>
        <v>8.7885648438585999</v>
      </c>
      <c r="F28" s="3">
        <f t="shared" ref="F28:F32" si="18">F27-E27*($E$8/$B$5)*(F27-D27)</f>
        <v>1.3166922579415787</v>
      </c>
      <c r="G28" s="3">
        <f t="shared" si="9"/>
        <v>162.55139713896321</v>
      </c>
      <c r="H28" s="3">
        <f t="shared" si="10"/>
        <v>9.4384065604780734</v>
      </c>
      <c r="I28" s="3">
        <f t="shared" ref="I28:I32" si="19">I27-H27*($E$8/$B$5)*(I27-F27)</f>
        <v>1.5472905878920735</v>
      </c>
      <c r="J28" s="3">
        <f t="shared" si="11"/>
        <v>212.71757644200156</v>
      </c>
      <c r="K28" s="3">
        <f t="shared" si="12"/>
        <v>10.510509003187732</v>
      </c>
      <c r="L28" s="3">
        <f t="shared" ref="L28:L32" si="20">L27-K27*($E$8/$B$5)*(L27-I27)</f>
        <v>1.7333856707407935</v>
      </c>
      <c r="M28" s="3">
        <f t="shared" si="13"/>
        <v>257.04484990971042</v>
      </c>
      <c r="N28" s="3">
        <f t="shared" si="14"/>
        <v>11.33720398565117</v>
      </c>
      <c r="O28" s="3">
        <f t="shared" ref="O28:O32" si="21">O27-N27*($E$8/$B$5)*(O27-L27)</f>
        <v>1.892596299234159</v>
      </c>
      <c r="P28" s="10">
        <f t="shared" si="15"/>
        <v>297.58672067404689</v>
      </c>
    </row>
    <row r="29" spans="1:16">
      <c r="A29" s="9">
        <v>17</v>
      </c>
      <c r="B29" s="2">
        <f t="shared" si="17"/>
        <v>340</v>
      </c>
      <c r="C29" s="4">
        <v>136</v>
      </c>
      <c r="D29" s="3">
        <f t="shared" si="1"/>
        <v>1.1830775219329839</v>
      </c>
      <c r="E29" s="3">
        <f t="shared" si="2"/>
        <v>8.7885648438585999</v>
      </c>
      <c r="F29" s="3">
        <f t="shared" si="18"/>
        <v>1.2465858835232753</v>
      </c>
      <c r="G29" s="3">
        <f t="shared" si="9"/>
        <v>148.38405813216994</v>
      </c>
      <c r="H29" s="3">
        <f t="shared" si="10"/>
        <v>9.1003332397265577</v>
      </c>
      <c r="I29" s="3">
        <f t="shared" si="19"/>
        <v>1.4173514362359518</v>
      </c>
      <c r="J29" s="3">
        <f t="shared" si="11"/>
        <v>183.78616556584316</v>
      </c>
      <c r="K29" s="3">
        <f t="shared" si="12"/>
        <v>9.9135117303346281</v>
      </c>
      <c r="L29" s="3">
        <f t="shared" si="20"/>
        <v>1.6166122949956927</v>
      </c>
      <c r="M29" s="3">
        <f t="shared" si="13"/>
        <v>228.83723896848474</v>
      </c>
      <c r="N29" s="3">
        <f t="shared" si="14"/>
        <v>10.822138251798323</v>
      </c>
      <c r="O29" s="3">
        <f t="shared" si="21"/>
        <v>1.7848349038960687</v>
      </c>
      <c r="P29" s="10">
        <f t="shared" si="15"/>
        <v>269.88597760439103</v>
      </c>
    </row>
    <row r="30" spans="1:16">
      <c r="A30" s="9">
        <v>18</v>
      </c>
      <c r="B30" s="2">
        <f t="shared" si="17"/>
        <v>360</v>
      </c>
      <c r="C30" s="4">
        <v>136</v>
      </c>
      <c r="D30" s="3">
        <f t="shared" si="1"/>
        <v>1.1830775219329839</v>
      </c>
      <c r="E30" s="3">
        <f t="shared" si="2"/>
        <v>8.7885648438585999</v>
      </c>
      <c r="F30" s="3">
        <f t="shared" si="18"/>
        <v>1.2132636534359025</v>
      </c>
      <c r="G30" s="3">
        <f t="shared" si="9"/>
        <v>141.8324317201249</v>
      </c>
      <c r="H30" s="3">
        <f t="shared" si="10"/>
        <v>8.937429265164436</v>
      </c>
      <c r="I30" s="3">
        <f t="shared" si="19"/>
        <v>1.3245739176955669</v>
      </c>
      <c r="J30" s="3">
        <f t="shared" si="11"/>
        <v>164.17633955493091</v>
      </c>
      <c r="K30" s="3">
        <f t="shared" si="12"/>
        <v>9.4760343302550716</v>
      </c>
      <c r="L30" s="3">
        <f t="shared" si="20"/>
        <v>1.4986794674905439</v>
      </c>
      <c r="M30" s="3">
        <f t="shared" si="13"/>
        <v>201.69640877230563</v>
      </c>
      <c r="N30" s="3">
        <f t="shared" si="14"/>
        <v>10.289201308512055</v>
      </c>
      <c r="O30" s="3">
        <f t="shared" si="21"/>
        <v>1.6761466453529004</v>
      </c>
      <c r="P30" s="10">
        <f t="shared" si="15"/>
        <v>243.05445757997919</v>
      </c>
    </row>
    <row r="31" spans="1:16">
      <c r="A31" s="9">
        <v>19</v>
      </c>
      <c r="B31" s="2">
        <f t="shared" si="17"/>
        <v>380</v>
      </c>
      <c r="C31" s="4">
        <v>136</v>
      </c>
      <c r="D31" s="3">
        <f t="shared" si="1"/>
        <v>1.1830775219329839</v>
      </c>
      <c r="E31" s="3">
        <f t="shared" si="2"/>
        <v>8.7885648438585999</v>
      </c>
      <c r="F31" s="3">
        <f t="shared" si="18"/>
        <v>1.1974252788628492</v>
      </c>
      <c r="G31" s="3">
        <f t="shared" si="9"/>
        <v>138.75999447884416</v>
      </c>
      <c r="H31" s="3">
        <f t="shared" si="10"/>
        <v>8.8594774607559206</v>
      </c>
      <c r="I31" s="3">
        <f t="shared" si="19"/>
        <v>1.2651812243637752</v>
      </c>
      <c r="J31" s="3">
        <f t="shared" si="11"/>
        <v>152.09145003178668</v>
      </c>
      <c r="K31" s="3">
        <f t="shared" si="12"/>
        <v>9.1906095947046431</v>
      </c>
      <c r="L31" s="3">
        <f t="shared" si="20"/>
        <v>1.4001821440908342</v>
      </c>
      <c r="M31" s="3">
        <f t="shared" si="13"/>
        <v>180.09063456685445</v>
      </c>
      <c r="N31" s="3">
        <f t="shared" si="14"/>
        <v>9.8332900446168807</v>
      </c>
      <c r="O31" s="3">
        <f t="shared" si="21"/>
        <v>1.5671319875213003</v>
      </c>
      <c r="P31" s="10">
        <f t="shared" si="15"/>
        <v>217.28322347339196</v>
      </c>
    </row>
    <row r="32" spans="1:16" ht="15.75" thickBot="1">
      <c r="A32" s="11">
        <v>20</v>
      </c>
      <c r="B32" s="12">
        <f t="shared" si="17"/>
        <v>400</v>
      </c>
      <c r="C32" s="13">
        <v>136</v>
      </c>
      <c r="D32" s="14">
        <f t="shared" si="1"/>
        <v>1.1830775219329839</v>
      </c>
      <c r="E32" s="14">
        <f t="shared" si="2"/>
        <v>8.7885648438585999</v>
      </c>
      <c r="F32" s="14">
        <f t="shared" si="18"/>
        <v>1.1898971479886973</v>
      </c>
      <c r="G32" s="14">
        <f t="shared" si="9"/>
        <v>137.30908592279846</v>
      </c>
      <c r="H32" s="14">
        <f t="shared" si="10"/>
        <v>8.8223058238139132</v>
      </c>
      <c r="I32" s="14">
        <f t="shared" si="19"/>
        <v>1.2293434767818254</v>
      </c>
      <c r="J32" s="14">
        <f t="shared" si="11"/>
        <v>144.97917982325291</v>
      </c>
      <c r="K32" s="14">
        <f t="shared" si="12"/>
        <v>9.0162231825549082</v>
      </c>
      <c r="L32" s="14">
        <f t="shared" si="20"/>
        <v>1.326108069575165</v>
      </c>
      <c r="M32" s="14">
        <f t="shared" si="13"/>
        <v>164.49338322853595</v>
      </c>
      <c r="N32" s="14">
        <f t="shared" si="14"/>
        <v>9.483349825357184</v>
      </c>
      <c r="O32" s="14">
        <f t="shared" si="21"/>
        <v>1.4691220631418884</v>
      </c>
      <c r="P32" s="15">
        <f t="shared" si="15"/>
        <v>195.11022886669957</v>
      </c>
    </row>
    <row r="33" spans="1:16" ht="15.75" thickTop="1">
      <c r="A33" s="5">
        <v>21</v>
      </c>
      <c r="B33" s="6">
        <f t="shared" ref="B33:B51" si="22">B32+$E$8</f>
        <v>420</v>
      </c>
      <c r="C33" s="29">
        <v>136</v>
      </c>
      <c r="D33" s="7">
        <f t="shared" ref="D33:D51" si="23">(C33*$B$7/($B$3*SQRT($B$6)))^(3/5)</f>
        <v>1.1830775219329839</v>
      </c>
      <c r="E33" s="7">
        <f t="shared" ref="E33:E51" si="24">(5/3)*(C33/($B$3*D33))</f>
        <v>8.7885648438585999</v>
      </c>
      <c r="F33" s="7">
        <f t="shared" ref="F33:F51" si="25">F32-E32*($E$8/$B$5)*(F32-D32)</f>
        <v>1.1863189554035327</v>
      </c>
      <c r="G33" s="7">
        <f t="shared" ref="G33:G51" si="26">(1/$B$7)*$B$3*(F33^(5/3))*SQRT($B$6)</f>
        <v>136.62159555046043</v>
      </c>
      <c r="H33" s="7">
        <f t="shared" ref="H33:H51" si="27">(5/3)*(G33/($B$3*F33))</f>
        <v>8.8046103156697644</v>
      </c>
      <c r="I33" s="7">
        <f t="shared" ref="I33:I51" si="28">I32-H32*($E$8/$B$5)*(I32-F32)</f>
        <v>1.2085669050660228</v>
      </c>
      <c r="J33" s="7">
        <f t="shared" ref="J33:J51" si="29">(1/$B$7)*$B$3*(I33^(5/3))*SQRT($B$6)</f>
        <v>140.91851759031937</v>
      </c>
      <c r="K33" s="7">
        <f t="shared" ref="K33:K51" si="30">(5/3)*(J33/($B$3*I33))</f>
        <v>8.914348826346858</v>
      </c>
      <c r="L33" s="7">
        <f t="shared" ref="L33:L51" si="31">L32-K32*($E$8/$B$5)*(L32-I32)</f>
        <v>1.274021432871058</v>
      </c>
      <c r="M33" s="7">
        <f t="shared" ref="M33:M51" si="32">(1/$B$7)*$B$3*(L33^(5/3))*SQRT($B$6)</f>
        <v>153.8667546330984</v>
      </c>
      <c r="N33" s="7">
        <f t="shared" ref="N33:N51" si="33">(5/3)*(M33/($B$3*L33))</f>
        <v>9.2333716275437894</v>
      </c>
      <c r="O33" s="7">
        <f t="shared" ref="O33:O51" si="34">O32-N32*($E$8/$B$5)*(O32-L32)</f>
        <v>1.3881518105499708</v>
      </c>
      <c r="P33" s="30">
        <f t="shared" ref="P33:P51" si="35">(1/$B$7)*$B$3*(O33^(5/3))*SQRT($B$6)</f>
        <v>177.51913641606092</v>
      </c>
    </row>
    <row r="34" spans="1:16">
      <c r="A34" s="9">
        <v>22</v>
      </c>
      <c r="B34" s="2">
        <f t="shared" si="22"/>
        <v>440</v>
      </c>
      <c r="C34" s="4">
        <v>136</v>
      </c>
      <c r="D34" s="3">
        <f t="shared" si="23"/>
        <v>1.1830775219329839</v>
      </c>
      <c r="E34" s="3">
        <f t="shared" si="24"/>
        <v>8.7885648438585999</v>
      </c>
      <c r="F34" s="3">
        <f t="shared" si="25"/>
        <v>1.1846182062546986</v>
      </c>
      <c r="G34" s="3">
        <f t="shared" si="26"/>
        <v>136.29530892495839</v>
      </c>
      <c r="H34" s="3">
        <f t="shared" si="27"/>
        <v>8.7961932348647789</v>
      </c>
      <c r="I34" s="3">
        <f t="shared" si="28"/>
        <v>1.1968723064331355</v>
      </c>
      <c r="J34" s="3">
        <f t="shared" si="29"/>
        <v>138.65321169994161</v>
      </c>
      <c r="K34" s="3">
        <f t="shared" si="30"/>
        <v>8.856749705905214</v>
      </c>
      <c r="L34" s="3">
        <f t="shared" si="31"/>
        <v>1.2391865377595415</v>
      </c>
      <c r="M34" s="3">
        <f t="shared" si="32"/>
        <v>146.91902848904655</v>
      </c>
      <c r="N34" s="3">
        <f t="shared" si="33"/>
        <v>9.0642863566861429</v>
      </c>
      <c r="O34" s="3">
        <f t="shared" si="34"/>
        <v>1.325237888693175</v>
      </c>
      <c r="P34" s="10">
        <f t="shared" si="35"/>
        <v>164.3135239729273</v>
      </c>
    </row>
    <row r="35" spans="1:16">
      <c r="A35" s="9">
        <v>23</v>
      </c>
      <c r="B35" s="2">
        <f t="shared" si="22"/>
        <v>460</v>
      </c>
      <c r="C35" s="4">
        <v>136</v>
      </c>
      <c r="D35" s="3">
        <f t="shared" si="23"/>
        <v>1.1830775219329839</v>
      </c>
      <c r="E35" s="3">
        <f t="shared" si="24"/>
        <v>8.7885648438585999</v>
      </c>
      <c r="F35" s="3">
        <f t="shared" si="25"/>
        <v>1.1838098239224415</v>
      </c>
      <c r="G35" s="3">
        <f t="shared" si="26"/>
        <v>136.14033120686162</v>
      </c>
      <c r="H35" s="3">
        <f t="shared" si="27"/>
        <v>8.7921911036965348</v>
      </c>
      <c r="I35" s="3">
        <f t="shared" si="28"/>
        <v>1.1904371163979759</v>
      </c>
      <c r="J35" s="3">
        <f t="shared" si="29"/>
        <v>137.41295173929745</v>
      </c>
      <c r="K35" s="3">
        <f t="shared" si="30"/>
        <v>8.8249746293924076</v>
      </c>
      <c r="L35" s="3">
        <f t="shared" si="31"/>
        <v>1.2168124150218846</v>
      </c>
      <c r="M35" s="3">
        <f t="shared" si="32"/>
        <v>142.52453199862765</v>
      </c>
      <c r="N35" s="3">
        <f t="shared" si="33"/>
        <v>8.954848597358648</v>
      </c>
      <c r="O35" s="3">
        <f t="shared" si="34"/>
        <v>1.2786710775742409</v>
      </c>
      <c r="P35" s="10">
        <f t="shared" si="35"/>
        <v>154.80380810341759</v>
      </c>
    </row>
    <row r="36" spans="1:16">
      <c r="A36" s="9">
        <v>24</v>
      </c>
      <c r="B36" s="2">
        <f t="shared" si="22"/>
        <v>480</v>
      </c>
      <c r="C36" s="4">
        <v>136</v>
      </c>
      <c r="D36" s="3">
        <f t="shared" si="23"/>
        <v>1.1830775219329839</v>
      </c>
      <c r="E36" s="3">
        <f t="shared" si="24"/>
        <v>8.7885648438585999</v>
      </c>
      <c r="F36" s="3">
        <f t="shared" si="25"/>
        <v>1.183425592070523</v>
      </c>
      <c r="G36" s="3">
        <f t="shared" si="26"/>
        <v>136.0666935457553</v>
      </c>
      <c r="H36" s="3">
        <f t="shared" si="27"/>
        <v>8.790288533100334</v>
      </c>
      <c r="I36" s="3">
        <f t="shared" si="28"/>
        <v>1.1869584046400661</v>
      </c>
      <c r="J36" s="3">
        <f t="shared" si="29"/>
        <v>136.7443538108561</v>
      </c>
      <c r="K36" s="3">
        <f t="shared" si="30"/>
        <v>8.8077739368587089</v>
      </c>
      <c r="L36" s="3">
        <f t="shared" si="31"/>
        <v>1.2029162155473387</v>
      </c>
      <c r="M36" s="3">
        <f t="shared" si="32"/>
        <v>139.82211556154348</v>
      </c>
      <c r="N36" s="3">
        <f t="shared" si="33"/>
        <v>8.8865409315297974</v>
      </c>
      <c r="O36" s="3">
        <f t="shared" si="34"/>
        <v>1.245600333837438</v>
      </c>
      <c r="P36" s="10">
        <f t="shared" si="35"/>
        <v>148.18858915648363</v>
      </c>
    </row>
    <row r="37" spans="1:16">
      <c r="A37" s="9">
        <v>25</v>
      </c>
      <c r="B37" s="2">
        <f t="shared" si="22"/>
        <v>500</v>
      </c>
      <c r="C37" s="4">
        <v>136</v>
      </c>
      <c r="D37" s="3">
        <f t="shared" si="23"/>
        <v>1.1830775219329839</v>
      </c>
      <c r="E37" s="3">
        <f t="shared" si="24"/>
        <v>8.7885648438585999</v>
      </c>
      <c r="F37" s="3">
        <f t="shared" si="25"/>
        <v>1.1832429629974499</v>
      </c>
      <c r="G37" s="3">
        <f t="shared" si="26"/>
        <v>136.03169844907328</v>
      </c>
      <c r="H37" s="3">
        <f t="shared" si="27"/>
        <v>8.7893841509118857</v>
      </c>
      <c r="I37" s="3">
        <f t="shared" si="28"/>
        <v>1.18510440811352</v>
      </c>
      <c r="J37" s="3">
        <f t="shared" si="29"/>
        <v>136.38855429543426</v>
      </c>
      <c r="K37" s="3">
        <f t="shared" si="30"/>
        <v>8.7985998797417562</v>
      </c>
      <c r="L37" s="3">
        <f t="shared" si="31"/>
        <v>1.1945250041444495</v>
      </c>
      <c r="M37" s="3">
        <f t="shared" si="32"/>
        <v>138.20029762180224</v>
      </c>
      <c r="N37" s="3">
        <f t="shared" si="33"/>
        <v>8.8451660306616269</v>
      </c>
      <c r="O37" s="3">
        <f t="shared" si="34"/>
        <v>1.2229547120875139</v>
      </c>
      <c r="P37" s="10">
        <f t="shared" si="35"/>
        <v>143.72562127000799</v>
      </c>
    </row>
    <row r="38" spans="1:16">
      <c r="A38" s="9">
        <v>26</v>
      </c>
      <c r="B38" s="2">
        <f t="shared" si="22"/>
        <v>520</v>
      </c>
      <c r="C38" s="4">
        <v>136</v>
      </c>
      <c r="D38" s="3">
        <f t="shared" si="23"/>
        <v>1.1830775219329839</v>
      </c>
      <c r="E38" s="3">
        <f t="shared" si="24"/>
        <v>8.7885648438585999</v>
      </c>
      <c r="F38" s="3">
        <f t="shared" si="25"/>
        <v>1.1831561576527994</v>
      </c>
      <c r="G38" s="3">
        <f t="shared" si="26"/>
        <v>136.01506620746608</v>
      </c>
      <c r="H38" s="3">
        <f t="shared" si="27"/>
        <v>8.7889542730967278</v>
      </c>
      <c r="I38" s="3">
        <f t="shared" si="28"/>
        <v>1.184127634608984</v>
      </c>
      <c r="J38" s="3">
        <f t="shared" si="29"/>
        <v>136.2012513577811</v>
      </c>
      <c r="K38" s="3">
        <f t="shared" si="30"/>
        <v>8.7937646263030427</v>
      </c>
      <c r="L38" s="3">
        <f t="shared" si="31"/>
        <v>1.1895764635411761</v>
      </c>
      <c r="M38" s="3">
        <f t="shared" si="32"/>
        <v>137.24741542098911</v>
      </c>
      <c r="N38" s="3">
        <f t="shared" si="33"/>
        <v>8.8207206429047993</v>
      </c>
      <c r="O38" s="3">
        <f t="shared" si="34"/>
        <v>1.2079418471944021</v>
      </c>
      <c r="P38" s="10">
        <f t="shared" si="35"/>
        <v>140.79706928327496</v>
      </c>
    </row>
    <row r="39" spans="1:16">
      <c r="A39" s="9">
        <v>27</v>
      </c>
      <c r="B39" s="2">
        <f t="shared" si="22"/>
        <v>540</v>
      </c>
      <c r="C39" s="4">
        <v>136</v>
      </c>
      <c r="D39" s="3">
        <f t="shared" si="23"/>
        <v>1.1830775219329839</v>
      </c>
      <c r="E39" s="3">
        <f t="shared" si="24"/>
        <v>8.7885648438585999</v>
      </c>
      <c r="F39" s="3">
        <f t="shared" si="25"/>
        <v>1.1831148982424924</v>
      </c>
      <c r="G39" s="3">
        <f t="shared" si="26"/>
        <v>136.00716102922075</v>
      </c>
      <c r="H39" s="3">
        <f t="shared" si="27"/>
        <v>8.788749944374878</v>
      </c>
      <c r="I39" s="3">
        <f t="shared" si="28"/>
        <v>1.1836178873525498</v>
      </c>
      <c r="J39" s="3">
        <f t="shared" si="29"/>
        <v>136.1035447576744</v>
      </c>
      <c r="K39" s="3">
        <f t="shared" si="30"/>
        <v>8.791240732235968</v>
      </c>
      <c r="L39" s="3">
        <f t="shared" si="31"/>
        <v>1.1867158235937918</v>
      </c>
      <c r="M39" s="3">
        <f t="shared" si="32"/>
        <v>136.69777912542847</v>
      </c>
      <c r="N39" s="3">
        <f t="shared" si="33"/>
        <v>8.8065738544789411</v>
      </c>
      <c r="O39" s="3">
        <f t="shared" si="34"/>
        <v>1.1982704490627676</v>
      </c>
      <c r="P39" s="10">
        <f t="shared" si="35"/>
        <v>138.9232661865752</v>
      </c>
    </row>
    <row r="40" spans="1:16">
      <c r="A40" s="9">
        <v>28</v>
      </c>
      <c r="B40" s="2">
        <f t="shared" si="22"/>
        <v>560</v>
      </c>
      <c r="C40" s="4">
        <v>136</v>
      </c>
      <c r="D40" s="3">
        <f t="shared" si="23"/>
        <v>1.1830775219329839</v>
      </c>
      <c r="E40" s="3">
        <f t="shared" si="24"/>
        <v>8.7885648438585999</v>
      </c>
      <c r="F40" s="3">
        <f t="shared" si="25"/>
        <v>1.1830952872502691</v>
      </c>
      <c r="G40" s="3">
        <f t="shared" si="26"/>
        <v>136.00340368685264</v>
      </c>
      <c r="H40" s="3">
        <f t="shared" si="27"/>
        <v>8.7886528241468955</v>
      </c>
      <c r="I40" s="3">
        <f t="shared" si="28"/>
        <v>1.183353968217443</v>
      </c>
      <c r="J40" s="3">
        <f t="shared" si="29"/>
        <v>136.05296866616018</v>
      </c>
      <c r="K40" s="3">
        <f t="shared" si="30"/>
        <v>8.7899338561412961</v>
      </c>
      <c r="L40" s="3">
        <f t="shared" si="31"/>
        <v>1.1850898711597693</v>
      </c>
      <c r="M40" s="3">
        <f t="shared" si="32"/>
        <v>136.38576598133355</v>
      </c>
      <c r="N40" s="3">
        <f t="shared" si="33"/>
        <v>8.7985279282185314</v>
      </c>
      <c r="O40" s="3">
        <f t="shared" si="34"/>
        <v>1.1921954244327151</v>
      </c>
      <c r="P40" s="10">
        <f t="shared" si="35"/>
        <v>137.7513893759758</v>
      </c>
    </row>
    <row r="41" spans="1:16">
      <c r="A41" s="9">
        <v>29</v>
      </c>
      <c r="B41" s="2">
        <f t="shared" si="22"/>
        <v>580</v>
      </c>
      <c r="C41" s="4">
        <v>136</v>
      </c>
      <c r="D41" s="3">
        <f t="shared" si="23"/>
        <v>1.1830775219329839</v>
      </c>
      <c r="E41" s="3">
        <f t="shared" si="24"/>
        <v>8.7885648438585999</v>
      </c>
      <c r="F41" s="3">
        <f t="shared" si="25"/>
        <v>1.1830859659581536</v>
      </c>
      <c r="G41" s="3">
        <f t="shared" si="26"/>
        <v>136.00161780065685</v>
      </c>
      <c r="H41" s="3">
        <f t="shared" si="27"/>
        <v>8.7886066617857672</v>
      </c>
      <c r="I41" s="3">
        <f t="shared" si="28"/>
        <v>1.1832182394286248</v>
      </c>
      <c r="J41" s="3">
        <f t="shared" si="29"/>
        <v>136.02696123428902</v>
      </c>
      <c r="K41" s="3">
        <f t="shared" si="30"/>
        <v>8.7892617158147033</v>
      </c>
      <c r="L41" s="3">
        <f t="shared" si="31"/>
        <v>1.1841789176049198</v>
      </c>
      <c r="M41" s="3">
        <f t="shared" si="32"/>
        <v>136.21108265868912</v>
      </c>
      <c r="N41" s="3">
        <f t="shared" si="33"/>
        <v>8.7940185219852971</v>
      </c>
      <c r="O41" s="3">
        <f t="shared" si="34"/>
        <v>1.1884629821092847</v>
      </c>
      <c r="P41" s="10">
        <f t="shared" si="35"/>
        <v>137.03336898493575</v>
      </c>
    </row>
    <row r="42" spans="1:16">
      <c r="A42" s="9">
        <v>30</v>
      </c>
      <c r="B42" s="2">
        <f t="shared" si="22"/>
        <v>600</v>
      </c>
      <c r="C42" s="4">
        <v>136</v>
      </c>
      <c r="D42" s="3">
        <f t="shared" si="23"/>
        <v>1.1830775219329839</v>
      </c>
      <c r="E42" s="3">
        <f t="shared" si="24"/>
        <v>8.7885648438585999</v>
      </c>
      <c r="F42" s="3">
        <f t="shared" si="25"/>
        <v>1.1830815354588851</v>
      </c>
      <c r="G42" s="3">
        <f t="shared" si="26"/>
        <v>136.00076895516099</v>
      </c>
      <c r="H42" s="3">
        <f t="shared" si="27"/>
        <v>8.788584720331631</v>
      </c>
      <c r="I42" s="3">
        <f t="shared" si="28"/>
        <v>1.1831488364731764</v>
      </c>
      <c r="J42" s="3">
        <f t="shared" si="29"/>
        <v>136.01366347817745</v>
      </c>
      <c r="K42" s="3">
        <f t="shared" si="30"/>
        <v>8.7889180166376093</v>
      </c>
      <c r="L42" s="3">
        <f t="shared" si="31"/>
        <v>1.1836748189830615</v>
      </c>
      <c r="M42" s="3">
        <f t="shared" si="32"/>
        <v>136.11445582539679</v>
      </c>
      <c r="N42" s="3">
        <f t="shared" si="33"/>
        <v>8.7915226338317609</v>
      </c>
      <c r="O42" s="3">
        <f t="shared" si="34"/>
        <v>1.1862137795659555</v>
      </c>
      <c r="P42" s="10">
        <f t="shared" si="35"/>
        <v>136.60140864369026</v>
      </c>
    </row>
    <row r="43" spans="1:16">
      <c r="A43" s="9">
        <v>31</v>
      </c>
      <c r="B43" s="2">
        <f t="shared" si="22"/>
        <v>620</v>
      </c>
      <c r="C43" s="4">
        <v>136</v>
      </c>
      <c r="D43" s="3">
        <f t="shared" si="23"/>
        <v>1.1830775219329839</v>
      </c>
      <c r="E43" s="3">
        <f t="shared" si="24"/>
        <v>8.7885648438585999</v>
      </c>
      <c r="F43" s="3">
        <f t="shared" si="25"/>
        <v>1.1830794296002203</v>
      </c>
      <c r="G43" s="3">
        <f t="shared" si="26"/>
        <v>136.00036549152358</v>
      </c>
      <c r="H43" s="3">
        <f t="shared" si="27"/>
        <v>8.788574291339085</v>
      </c>
      <c r="I43" s="3">
        <f t="shared" si="28"/>
        <v>1.1831135241946173</v>
      </c>
      <c r="J43" s="3">
        <f t="shared" si="29"/>
        <v>136.00689776896522</v>
      </c>
      <c r="K43" s="3">
        <f t="shared" si="30"/>
        <v>8.7887431396452378</v>
      </c>
      <c r="L43" s="3">
        <f t="shared" si="31"/>
        <v>1.1833988298990277</v>
      </c>
      <c r="M43" s="3">
        <f t="shared" si="32"/>
        <v>136.06156519525254</v>
      </c>
      <c r="N43" s="3">
        <f t="shared" si="33"/>
        <v>8.7901560092940461</v>
      </c>
      <c r="O43" s="3">
        <f t="shared" si="34"/>
        <v>1.1848811628835125</v>
      </c>
      <c r="P43" s="10">
        <f t="shared" si="35"/>
        <v>136.34573643338365</v>
      </c>
    </row>
    <row r="44" spans="1:16">
      <c r="A44" s="9">
        <v>32</v>
      </c>
      <c r="B44" s="2">
        <f t="shared" si="22"/>
        <v>640</v>
      </c>
      <c r="C44" s="4">
        <v>136</v>
      </c>
      <c r="D44" s="3">
        <f t="shared" si="23"/>
        <v>1.1830775219329839</v>
      </c>
      <c r="E44" s="3">
        <f t="shared" si="24"/>
        <v>8.7885648438585999</v>
      </c>
      <c r="F44" s="3">
        <f t="shared" si="25"/>
        <v>1.1830784286654616</v>
      </c>
      <c r="G44" s="3">
        <f t="shared" si="26"/>
        <v>136.00017372156685</v>
      </c>
      <c r="H44" s="3">
        <f t="shared" si="27"/>
        <v>8.7885693343370406</v>
      </c>
      <c r="I44" s="3">
        <f t="shared" si="28"/>
        <v>1.1830956350677044</v>
      </c>
      <c r="J44" s="3">
        <f t="shared" si="29"/>
        <v>136.00347032611691</v>
      </c>
      <c r="K44" s="3">
        <f t="shared" si="30"/>
        <v>8.7886545466604691</v>
      </c>
      <c r="L44" s="3">
        <f t="shared" si="31"/>
        <v>1.1832491296869478</v>
      </c>
      <c r="M44" s="3">
        <f t="shared" si="32"/>
        <v>136.03288004170997</v>
      </c>
      <c r="N44" s="3">
        <f t="shared" si="33"/>
        <v>8.7894146892192033</v>
      </c>
      <c r="O44" s="3">
        <f t="shared" si="34"/>
        <v>1.1841032561258202</v>
      </c>
      <c r="P44" s="10">
        <f t="shared" si="35"/>
        <v>136.19657793543814</v>
      </c>
    </row>
    <row r="45" spans="1:16">
      <c r="A45" s="9">
        <v>33</v>
      </c>
      <c r="B45" s="2">
        <f t="shared" si="22"/>
        <v>660</v>
      </c>
      <c r="C45" s="4">
        <v>136</v>
      </c>
      <c r="D45" s="3">
        <f t="shared" si="23"/>
        <v>1.1830775219329839</v>
      </c>
      <c r="E45" s="3">
        <f t="shared" si="24"/>
        <v>8.7885648438585999</v>
      </c>
      <c r="F45" s="3">
        <f t="shared" si="25"/>
        <v>1.1830779529116002</v>
      </c>
      <c r="G45" s="3">
        <f t="shared" si="26"/>
        <v>136.00008257151072</v>
      </c>
      <c r="H45" s="3">
        <f t="shared" si="27"/>
        <v>8.7885669782260827</v>
      </c>
      <c r="I45" s="3">
        <f t="shared" si="28"/>
        <v>1.1830866070283548</v>
      </c>
      <c r="J45" s="3">
        <f t="shared" si="29"/>
        <v>136.00174062436071</v>
      </c>
      <c r="K45" s="3">
        <f t="shared" si="30"/>
        <v>8.7886098365977947</v>
      </c>
      <c r="L45" s="3">
        <f t="shared" si="31"/>
        <v>1.1831685917058552</v>
      </c>
      <c r="M45" s="3">
        <f t="shared" si="32"/>
        <v>136.01744857046907</v>
      </c>
      <c r="N45" s="3">
        <f t="shared" si="33"/>
        <v>8.7890158497148363</v>
      </c>
      <c r="O45" s="3">
        <f t="shared" si="34"/>
        <v>1.1836550608142813</v>
      </c>
      <c r="P45" s="10">
        <f t="shared" si="35"/>
        <v>136.11066909080748</v>
      </c>
    </row>
    <row r="46" spans="1:16">
      <c r="A46" s="9">
        <v>34</v>
      </c>
      <c r="B46" s="2">
        <f t="shared" si="22"/>
        <v>680</v>
      </c>
      <c r="C46" s="4">
        <v>136</v>
      </c>
      <c r="D46" s="3">
        <f t="shared" si="23"/>
        <v>1.1830775219329839</v>
      </c>
      <c r="E46" s="3">
        <f t="shared" si="24"/>
        <v>8.7885648438585999</v>
      </c>
      <c r="F46" s="3">
        <f t="shared" si="25"/>
        <v>1.1830777267812411</v>
      </c>
      <c r="G46" s="3">
        <f t="shared" si="26"/>
        <v>136.00003924702605</v>
      </c>
      <c r="H46" s="3">
        <f t="shared" si="27"/>
        <v>8.7885658583439046</v>
      </c>
      <c r="I46" s="3">
        <f t="shared" si="28"/>
        <v>1.1830820662949377</v>
      </c>
      <c r="J46" s="3">
        <f t="shared" si="29"/>
        <v>136.00087065866435</v>
      </c>
      <c r="K46" s="3">
        <f t="shared" si="30"/>
        <v>8.7885873492275195</v>
      </c>
      <c r="L46" s="3">
        <f t="shared" si="31"/>
        <v>1.1831255749092504</v>
      </c>
      <c r="M46" s="3">
        <f t="shared" si="32"/>
        <v>136.0092066286594</v>
      </c>
      <c r="N46" s="3">
        <f t="shared" si="33"/>
        <v>8.7888028185932559</v>
      </c>
      <c r="O46" s="3">
        <f t="shared" si="34"/>
        <v>1.1833998020259617</v>
      </c>
      <c r="P46" s="10">
        <f t="shared" si="35"/>
        <v>136.06175147951711</v>
      </c>
    </row>
    <row r="47" spans="1:16">
      <c r="A47" s="9">
        <v>35</v>
      </c>
      <c r="B47" s="2">
        <f t="shared" si="22"/>
        <v>700</v>
      </c>
      <c r="C47" s="4">
        <v>136</v>
      </c>
      <c r="D47" s="3">
        <f t="shared" si="23"/>
        <v>1.1830775219329839</v>
      </c>
      <c r="E47" s="3">
        <f t="shared" si="24"/>
        <v>8.7885648438585999</v>
      </c>
      <c r="F47" s="3">
        <f t="shared" si="25"/>
        <v>1.1830776192993193</v>
      </c>
      <c r="G47" s="3">
        <f t="shared" si="26"/>
        <v>136.00001865448624</v>
      </c>
      <c r="H47" s="3">
        <f t="shared" si="27"/>
        <v>8.788565326053174</v>
      </c>
      <c r="I47" s="3">
        <f t="shared" si="28"/>
        <v>1.1830797893933309</v>
      </c>
      <c r="J47" s="3">
        <f t="shared" si="29"/>
        <v>136.00043442462348</v>
      </c>
      <c r="K47" s="3">
        <f t="shared" si="30"/>
        <v>8.7885760731683469</v>
      </c>
      <c r="L47" s="3">
        <f t="shared" si="31"/>
        <v>1.1831027462968724</v>
      </c>
      <c r="M47" s="3">
        <f t="shared" si="32"/>
        <v>136.00483278822369</v>
      </c>
      <c r="N47" s="3">
        <f t="shared" si="33"/>
        <v>8.7886897639171284</v>
      </c>
      <c r="O47" s="3">
        <f t="shared" si="34"/>
        <v>1.1832559137837952</v>
      </c>
      <c r="P47" s="10">
        <f t="shared" si="35"/>
        <v>136.0341799398368</v>
      </c>
    </row>
    <row r="48" spans="1:16">
      <c r="A48" s="9">
        <v>36</v>
      </c>
      <c r="B48" s="2">
        <f t="shared" si="22"/>
        <v>720</v>
      </c>
      <c r="C48" s="4">
        <v>136</v>
      </c>
      <c r="D48" s="3">
        <f t="shared" si="23"/>
        <v>1.1830775219329839</v>
      </c>
      <c r="E48" s="3">
        <f t="shared" si="24"/>
        <v>8.7885648438585999</v>
      </c>
      <c r="F48" s="3">
        <f t="shared" si="25"/>
        <v>1.1830775682121342</v>
      </c>
      <c r="G48" s="3">
        <f t="shared" si="26"/>
        <v>136.00000886665555</v>
      </c>
      <c r="H48" s="3">
        <f t="shared" si="27"/>
        <v>8.7885650730502913</v>
      </c>
      <c r="I48" s="3">
        <f t="shared" si="28"/>
        <v>1.1830786507656901</v>
      </c>
      <c r="J48" s="3">
        <f t="shared" si="29"/>
        <v>136.00021627393252</v>
      </c>
      <c r="K48" s="3">
        <f t="shared" si="30"/>
        <v>8.7885704342602864</v>
      </c>
      <c r="L48" s="3">
        <f t="shared" si="31"/>
        <v>1.1830907010136975</v>
      </c>
      <c r="M48" s="3">
        <f t="shared" si="32"/>
        <v>136.00252499885431</v>
      </c>
      <c r="N48" s="3">
        <f t="shared" si="33"/>
        <v>8.7886301114837799</v>
      </c>
      <c r="O48" s="3">
        <f t="shared" si="34"/>
        <v>1.1831755471256171</v>
      </c>
      <c r="P48" s="10">
        <f t="shared" si="35"/>
        <v>136.01878123530122</v>
      </c>
    </row>
    <row r="49" spans="1:16">
      <c r="A49" s="9">
        <v>37</v>
      </c>
      <c r="B49" s="2">
        <f t="shared" si="22"/>
        <v>740</v>
      </c>
      <c r="C49" s="4">
        <v>136</v>
      </c>
      <c r="D49" s="3">
        <f t="shared" si="23"/>
        <v>1.1830775219329839</v>
      </c>
      <c r="E49" s="3">
        <f t="shared" si="24"/>
        <v>8.7885648438585999</v>
      </c>
      <c r="F49" s="3">
        <f t="shared" si="25"/>
        <v>1.1830775439299066</v>
      </c>
      <c r="G49" s="3">
        <f t="shared" si="26"/>
        <v>136.00000421440618</v>
      </c>
      <c r="H49" s="3">
        <f t="shared" si="27"/>
        <v>8.7885649527956051</v>
      </c>
      <c r="I49" s="3">
        <f t="shared" si="28"/>
        <v>1.1830780827601755</v>
      </c>
      <c r="J49" s="3">
        <f t="shared" si="29"/>
        <v>136.00010744929881</v>
      </c>
      <c r="K49" s="3">
        <f t="shared" si="30"/>
        <v>8.788567621284793</v>
      </c>
      <c r="L49" s="3">
        <f t="shared" si="31"/>
        <v>1.1830843783597653</v>
      </c>
      <c r="M49" s="3">
        <f t="shared" si="32"/>
        <v>136.00131363023746</v>
      </c>
      <c r="N49" s="3">
        <f t="shared" si="33"/>
        <v>8.7885987994205674</v>
      </c>
      <c r="O49" s="3">
        <f t="shared" si="34"/>
        <v>1.183131028851345</v>
      </c>
      <c r="P49" s="10">
        <f t="shared" si="35"/>
        <v>136.01025158321713</v>
      </c>
    </row>
    <row r="50" spans="1:16">
      <c r="A50" s="9">
        <v>38</v>
      </c>
      <c r="B50" s="2">
        <f t="shared" si="22"/>
        <v>760</v>
      </c>
      <c r="C50" s="4">
        <v>136</v>
      </c>
      <c r="D50" s="3">
        <f t="shared" si="23"/>
        <v>1.1830775219329839</v>
      </c>
      <c r="E50" s="3">
        <f t="shared" si="24"/>
        <v>8.7885648438585999</v>
      </c>
      <c r="F50" s="3">
        <f t="shared" si="25"/>
        <v>1.1830775323883316</v>
      </c>
      <c r="G50" s="3">
        <f t="shared" si="26"/>
        <v>136.00000200314756</v>
      </c>
      <c r="H50" s="3">
        <f t="shared" si="27"/>
        <v>8.7885648956373998</v>
      </c>
      <c r="I50" s="3">
        <f t="shared" si="28"/>
        <v>1.183077800041082</v>
      </c>
      <c r="J50" s="3">
        <f t="shared" si="29"/>
        <v>136.00005328293318</v>
      </c>
      <c r="K50" s="3">
        <f t="shared" si="30"/>
        <v>8.7885662211540652</v>
      </c>
      <c r="L50" s="3">
        <f t="shared" si="31"/>
        <v>1.1830810751178125</v>
      </c>
      <c r="M50" s="3">
        <f t="shared" si="32"/>
        <v>136.00068075789838</v>
      </c>
      <c r="N50" s="3">
        <f t="shared" si="33"/>
        <v>8.7885824405525668</v>
      </c>
      <c r="O50" s="3">
        <f t="shared" si="34"/>
        <v>1.1831065516898949</v>
      </c>
      <c r="P50" s="10">
        <f t="shared" si="35"/>
        <v>136.00556187733312</v>
      </c>
    </row>
    <row r="51" spans="1:16" ht="15.75" thickBot="1">
      <c r="A51" s="11">
        <v>39</v>
      </c>
      <c r="B51" s="12">
        <f t="shared" si="22"/>
        <v>780</v>
      </c>
      <c r="C51" s="13">
        <v>136</v>
      </c>
      <c r="D51" s="14">
        <f t="shared" si="23"/>
        <v>1.1830775219329839</v>
      </c>
      <c r="E51" s="14">
        <f t="shared" si="24"/>
        <v>8.7885648438585999</v>
      </c>
      <c r="F51" s="14">
        <f t="shared" si="25"/>
        <v>1.1830775269025107</v>
      </c>
      <c r="G51" s="14">
        <f t="shared" si="26"/>
        <v>136.00000095211519</v>
      </c>
      <c r="H51" s="14">
        <f t="shared" si="27"/>
        <v>8.7885648684695585</v>
      </c>
      <c r="I51" s="14">
        <f t="shared" si="28"/>
        <v>1.1830776596062422</v>
      </c>
      <c r="J51" s="14">
        <f t="shared" si="29"/>
        <v>136.00002637691884</v>
      </c>
      <c r="K51" s="14">
        <f t="shared" si="30"/>
        <v>8.788565525668151</v>
      </c>
      <c r="L51" s="14">
        <f t="shared" si="31"/>
        <v>1.1830793567160975</v>
      </c>
      <c r="M51" s="14">
        <f t="shared" si="32"/>
        <v>136.00035152758778</v>
      </c>
      <c r="N51" s="14">
        <f t="shared" si="33"/>
        <v>8.7885739303897878</v>
      </c>
      <c r="O51" s="14">
        <f t="shared" si="34"/>
        <v>1.1830931843493546</v>
      </c>
      <c r="P51" s="15">
        <f t="shared" si="35"/>
        <v>136.00300078677122</v>
      </c>
    </row>
    <row r="52" spans="1:16" ht="15.75" thickTop="1"/>
  </sheetData>
  <pageMargins left="0.25" right="0.25" top="1" bottom="0.25" header="0" footer="0"/>
  <pageSetup paperSize="9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2</vt:i4>
      </vt:variant>
    </vt:vector>
  </HeadingPairs>
  <TitlesOfParts>
    <vt:vector size="5" baseType="lpstr">
      <vt:lpstr>Proracun</vt:lpstr>
      <vt:lpstr>Sheet2</vt:lpstr>
      <vt:lpstr>Sheet3</vt:lpstr>
      <vt:lpstr>Hidrogram</vt:lpstr>
      <vt:lpstr>Nivogram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BOBI</dc:creator>
  <cp:lastModifiedBy>Aca</cp:lastModifiedBy>
  <cp:lastPrinted>2009-05-09T17:17:40Z</cp:lastPrinted>
  <dcterms:created xsi:type="dcterms:W3CDTF">2009-05-08T14:05:12Z</dcterms:created>
  <dcterms:modified xsi:type="dcterms:W3CDTF">2009-05-12T18:57:51Z</dcterms:modified>
</cp:coreProperties>
</file>